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6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PRODUCTIVIDAD POR PERIODOS\"/>
    </mc:Choice>
  </mc:AlternateContent>
  <xr:revisionPtr revIDLastSave="0" documentId="13_ncr:1_{F6BCBA64-192A-4C03-A4C3-C838AB99AF4B}" xr6:coauthVersionLast="47" xr6:coauthVersionMax="47" xr10:uidLastSave="{00000000-0000-0000-0000-000000000000}"/>
  <bookViews>
    <workbookView xWindow="-120" yWindow="-120" windowWidth="29040" windowHeight="15840" activeTab="7" xr2:uid="{00000000-000D-0000-FFFF-FFFF00000000}"/>
  </bookViews>
  <sheets>
    <sheet name="INICIO" sheetId="1" r:id="rId1"/>
    <sheet name="DATOS" sheetId="2" r:id="rId2"/>
    <sheet name="Calc1" sheetId="3" state="hidden" r:id="rId3"/>
    <sheet name="Análisis" sheetId="4" r:id="rId4"/>
    <sheet name="Hoja1" sheetId="5" state="hidden" r:id="rId5"/>
    <sheet name="20Ratios" sheetId="6" r:id="rId6"/>
    <sheet name="Resumen Balance" sheetId="7" r:id="rId7"/>
    <sheet name="Resumen Ratios" sheetId="8" r:id="rId8"/>
    <sheet name="SB" sheetId="9" state="hidden" r:id="rId9"/>
  </sheets>
  <definedNames>
    <definedName name="ACTIVIDAD">INICIO!$A$640:$A$660</definedName>
    <definedName name="ACTIVOr1">'Resumen Balance'!$E$8:$G$17</definedName>
    <definedName name="analisisbalances">INICIO!$A$418:$A$420</definedName>
    <definedName name="añobalance">'Resumen Balance'!$I$6:$M$6</definedName>
    <definedName name="arribaa2">'20Ratios'!$A$3:$A$59</definedName>
    <definedName name="ARRIBAAR">Análisis!$A$3:$A$76</definedName>
    <definedName name="arribaDATOS">DATOS!$A$6:$A$47</definedName>
    <definedName name="arribaR1">'Resumen Balance'!$A$3:$A$122</definedName>
    <definedName name="arribaR2">'Resumen Ratios'!$A$3:$A$134</definedName>
    <definedName name="balance">SB!$J$5:$J$10</definedName>
    <definedName name="balances">INICIO!$A$453:$A$489</definedName>
    <definedName name="circulante">SB!$F$6:$F$11</definedName>
    <definedName name="datosbalances">INICIO!$A$851:$A$973</definedName>
    <definedName name="FLUJOSCAJA">INICIO!$A$576:$A$581</definedName>
    <definedName name="fondomaniobra">INICIO!$A$534:$A$632</definedName>
    <definedName name="GARANTIA">INICIO!$A$466:$A$578</definedName>
    <definedName name="info1">INICIO!$A$184:$A$264</definedName>
    <definedName name="info1a">INICIO!$A$902:$A$916</definedName>
    <definedName name="iniciohoja">INICIO!$A$1:$A$60</definedName>
    <definedName name="inmovilizado">SB!$D$6:$D$9</definedName>
    <definedName name="liquidez">INICIO!$A$355:$A$480</definedName>
    <definedName name="nota">INICIO!$A$510:$A$535</definedName>
    <definedName name="objetivosab">INICIO!$A$255:$A$284</definedName>
    <definedName name="otrosdatos">INICIO!$A$900:$A$901</definedName>
    <definedName name="pasivocorriente">SB!$D$18:$D$23</definedName>
    <definedName name="pasivonocorriente">SB!$D$18:$D$23</definedName>
    <definedName name="PASIVONONCURRENT">SB!$F$18:$F$21</definedName>
    <definedName name="patrimonion">SB!$H$6:$H$9</definedName>
    <definedName name="periodo">SB!$B$8:$B$25</definedName>
    <definedName name="productividad">INICIO!$A$696:$A$706</definedName>
    <definedName name="PUBLICIDAD1">INICIO!$A$713:$A$772</definedName>
    <definedName name="RENTABILIDAD">INICIO!$A$581:$A$702</definedName>
    <definedName name="rotations">INICIO!$A$637:$A$869</definedName>
    <definedName name="solvencia">INICIO!$A$408:$A$503</definedName>
    <definedName name="versionlibre">INICIO!$A$225:$A$256</definedName>
  </definedNames>
  <calcPr calcId="191029" iterate="1" iterateCount="50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" i="9" l="1"/>
  <c r="H39" i="9" s="1"/>
  <c r="E46" i="8"/>
  <c r="E45" i="8"/>
  <c r="E44" i="8"/>
  <c r="E43" i="8"/>
  <c r="E38" i="8"/>
  <c r="E37" i="8"/>
  <c r="E36" i="8"/>
  <c r="E31" i="8"/>
  <c r="E30" i="8"/>
  <c r="E29" i="8"/>
  <c r="E28" i="8"/>
  <c r="E23" i="8"/>
  <c r="E22" i="8"/>
  <c r="E17" i="8"/>
  <c r="E16" i="8"/>
  <c r="E15" i="8"/>
  <c r="E10" i="8"/>
  <c r="E9" i="8"/>
  <c r="E8" i="8"/>
  <c r="E6" i="8"/>
  <c r="E4" i="8"/>
  <c r="E4" i="7"/>
  <c r="E19" i="4"/>
  <c r="E18" i="4"/>
  <c r="E17" i="4"/>
  <c r="E16" i="4"/>
  <c r="E13" i="4"/>
  <c r="E12" i="4"/>
  <c r="E11" i="4"/>
  <c r="E10" i="4"/>
  <c r="E9" i="4"/>
  <c r="E8" i="4"/>
  <c r="G75" i="3"/>
  <c r="G84" i="3" s="1"/>
  <c r="I36" i="6" s="1"/>
  <c r="M46" i="8" s="1"/>
  <c r="F75" i="3"/>
  <c r="F84" i="3" s="1"/>
  <c r="H36" i="6" s="1"/>
  <c r="L46" i="8" s="1"/>
  <c r="E75" i="3"/>
  <c r="E84" i="3" s="1"/>
  <c r="G36" i="6" s="1"/>
  <c r="K46" i="8" s="1"/>
  <c r="D75" i="3"/>
  <c r="C75" i="3"/>
  <c r="G73" i="3"/>
  <c r="F73" i="3"/>
  <c r="E73" i="3"/>
  <c r="D73" i="3"/>
  <c r="C73" i="3"/>
  <c r="G71" i="3"/>
  <c r="G81" i="3" s="1"/>
  <c r="I10" i="6" s="1"/>
  <c r="M31" i="8" s="1"/>
  <c r="F71" i="3"/>
  <c r="E71" i="3"/>
  <c r="E85" i="3" s="1"/>
  <c r="G35" i="6" s="1"/>
  <c r="K45" i="8" s="1"/>
  <c r="D71" i="3"/>
  <c r="D81" i="3" s="1"/>
  <c r="F10" i="6" s="1"/>
  <c r="J31" i="8" s="1"/>
  <c r="C71" i="3"/>
  <c r="G41" i="3"/>
  <c r="F41" i="3"/>
  <c r="E41" i="3"/>
  <c r="D41" i="3"/>
  <c r="C41" i="3"/>
  <c r="G40" i="3"/>
  <c r="F40" i="3"/>
  <c r="E40" i="3"/>
  <c r="D40" i="3"/>
  <c r="C40" i="3"/>
  <c r="G39" i="3"/>
  <c r="F39" i="3"/>
  <c r="E39" i="3"/>
  <c r="D39" i="3"/>
  <c r="C39" i="3"/>
  <c r="G38" i="3"/>
  <c r="F38" i="3"/>
  <c r="E38" i="3"/>
  <c r="D38" i="3"/>
  <c r="C38" i="3"/>
  <c r="G37" i="3"/>
  <c r="F37" i="3"/>
  <c r="E37" i="3"/>
  <c r="D37" i="3"/>
  <c r="C37" i="3"/>
  <c r="G36" i="3"/>
  <c r="F36" i="3"/>
  <c r="E36" i="3"/>
  <c r="D36" i="3"/>
  <c r="C36" i="3"/>
  <c r="G32" i="3"/>
  <c r="F32" i="3"/>
  <c r="E32" i="3"/>
  <c r="D32" i="3"/>
  <c r="C32" i="3"/>
  <c r="G31" i="3"/>
  <c r="F31" i="3"/>
  <c r="E31" i="3"/>
  <c r="D31" i="3"/>
  <c r="C31" i="3"/>
  <c r="G30" i="3"/>
  <c r="F30" i="3"/>
  <c r="E30" i="3"/>
  <c r="D30" i="3"/>
  <c r="C30" i="3"/>
  <c r="G29" i="3"/>
  <c r="F29" i="3"/>
  <c r="E29" i="3"/>
  <c r="D29" i="3"/>
  <c r="C29" i="3"/>
  <c r="C33" i="3" s="1"/>
  <c r="G25" i="3"/>
  <c r="F25" i="3"/>
  <c r="E25" i="3"/>
  <c r="D25" i="3"/>
  <c r="C25" i="3"/>
  <c r="G24" i="3"/>
  <c r="F24" i="3"/>
  <c r="E24" i="3"/>
  <c r="E26" i="3" s="1"/>
  <c r="D24" i="3"/>
  <c r="C24" i="3"/>
  <c r="G23" i="3"/>
  <c r="F23" i="3"/>
  <c r="E23" i="3"/>
  <c r="K24" i="7" s="1"/>
  <c r="D23" i="3"/>
  <c r="D80" i="3" s="1"/>
  <c r="F9" i="6" s="1"/>
  <c r="J30" i="8" s="1"/>
  <c r="C23" i="3"/>
  <c r="C26" i="3" s="1"/>
  <c r="G14" i="3"/>
  <c r="G18" i="3" s="1"/>
  <c r="M16" i="7" s="1"/>
  <c r="F14" i="3"/>
  <c r="F18" i="3" s="1"/>
  <c r="L16" i="7" s="1"/>
  <c r="E14" i="3"/>
  <c r="E18" i="3" s="1"/>
  <c r="K16" i="7" s="1"/>
  <c r="D14" i="3"/>
  <c r="D18" i="3" s="1"/>
  <c r="J16" i="7" s="1"/>
  <c r="C14" i="3"/>
  <c r="C18" i="3" s="1"/>
  <c r="I16" i="7" s="1"/>
  <c r="G13" i="3"/>
  <c r="G17" i="3" s="1"/>
  <c r="M14" i="7" s="1"/>
  <c r="F13" i="3"/>
  <c r="E13" i="3"/>
  <c r="D13" i="3"/>
  <c r="D17" i="3" s="1"/>
  <c r="J14" i="7" s="1"/>
  <c r="C13" i="3"/>
  <c r="G12" i="3"/>
  <c r="F12" i="3"/>
  <c r="E12" i="3"/>
  <c r="D12" i="3"/>
  <c r="C12" i="3"/>
  <c r="G11" i="3"/>
  <c r="F11" i="3"/>
  <c r="E11" i="3"/>
  <c r="D11" i="3"/>
  <c r="C11" i="3"/>
  <c r="G10" i="3"/>
  <c r="F10" i="3"/>
  <c r="E10" i="3"/>
  <c r="D10" i="3"/>
  <c r="C10" i="3"/>
  <c r="G9" i="3"/>
  <c r="G16" i="3" s="1"/>
  <c r="M12" i="7" s="1"/>
  <c r="F9" i="3"/>
  <c r="F16" i="3" s="1"/>
  <c r="L12" i="7" s="1"/>
  <c r="E9" i="3"/>
  <c r="E16" i="3" s="1"/>
  <c r="K12" i="7" s="1"/>
  <c r="D9" i="3"/>
  <c r="D16" i="3" s="1"/>
  <c r="J12" i="7" s="1"/>
  <c r="C9" i="3"/>
  <c r="C16" i="3" s="1"/>
  <c r="I12" i="7" s="1"/>
  <c r="D7" i="3"/>
  <c r="J9" i="7" s="1"/>
  <c r="G6" i="3"/>
  <c r="F6" i="3"/>
  <c r="E6" i="3"/>
  <c r="D6" i="3"/>
  <c r="C6" i="3"/>
  <c r="G5" i="3"/>
  <c r="F5" i="3"/>
  <c r="E5" i="3"/>
  <c r="D5" i="3"/>
  <c r="C5" i="3"/>
  <c r="G4" i="3"/>
  <c r="G7" i="3" s="1"/>
  <c r="F4" i="3"/>
  <c r="E4" i="3"/>
  <c r="D4" i="3"/>
  <c r="C4" i="3"/>
  <c r="L59" i="2"/>
  <c r="L51" i="2" s="1"/>
  <c r="K59" i="2"/>
  <c r="J59" i="2"/>
  <c r="J51" i="2" s="1"/>
  <c r="I59" i="2"/>
  <c r="H59" i="2"/>
  <c r="H51" i="2" s="1"/>
  <c r="L54" i="2"/>
  <c r="K54" i="2"/>
  <c r="J54" i="2"/>
  <c r="I54" i="2"/>
  <c r="H54" i="2"/>
  <c r="K51" i="2"/>
  <c r="L44" i="2"/>
  <c r="L42" i="2" s="1"/>
  <c r="K44" i="2"/>
  <c r="K42" i="2" s="1"/>
  <c r="J44" i="2"/>
  <c r="I44" i="2"/>
  <c r="I42" i="2" s="1"/>
  <c r="H44" i="2"/>
  <c r="H42" i="2" s="1"/>
  <c r="J42" i="2"/>
  <c r="L29" i="2"/>
  <c r="K29" i="2"/>
  <c r="J29" i="2"/>
  <c r="J27" i="2" s="1"/>
  <c r="I29" i="2"/>
  <c r="I27" i="2" s="1"/>
  <c r="H29" i="2"/>
  <c r="L27" i="2"/>
  <c r="K27" i="2"/>
  <c r="H27" i="2"/>
  <c r="L16" i="2"/>
  <c r="L13" i="2" s="1"/>
  <c r="K16" i="2"/>
  <c r="J16" i="2"/>
  <c r="J13" i="2" s="1"/>
  <c r="I16" i="2"/>
  <c r="I13" i="2" s="1"/>
  <c r="I24" i="2" s="1"/>
  <c r="H16" i="2"/>
  <c r="K13" i="2"/>
  <c r="H13" i="2"/>
  <c r="H24" i="2" s="1"/>
  <c r="L6" i="2"/>
  <c r="L4" i="2" s="1"/>
  <c r="K6" i="2"/>
  <c r="K24" i="2" s="1"/>
  <c r="J6" i="2"/>
  <c r="J4" i="2" s="1"/>
  <c r="I6" i="2"/>
  <c r="H6" i="2"/>
  <c r="A16" i="1"/>
  <c r="J5" i="1"/>
  <c r="J63" i="2" l="1"/>
  <c r="E17" i="3"/>
  <c r="K14" i="7" s="1"/>
  <c r="F42" i="3"/>
  <c r="F17" i="3"/>
  <c r="L14" i="7" s="1"/>
  <c r="G42" i="3"/>
  <c r="E42" i="3"/>
  <c r="E57" i="3" s="1"/>
  <c r="G19" i="6" s="1"/>
  <c r="K16" i="8" s="1"/>
  <c r="C7" i="3"/>
  <c r="C69" i="3" s="1"/>
  <c r="E30" i="6" s="1"/>
  <c r="I10" i="8" s="1"/>
  <c r="L24" i="2"/>
  <c r="D15" i="3"/>
  <c r="E33" i="3"/>
  <c r="E61" i="3"/>
  <c r="G15" i="6" s="1"/>
  <c r="K38" i="8" s="1"/>
  <c r="K63" i="2"/>
  <c r="E7" i="3"/>
  <c r="K9" i="7" s="1"/>
  <c r="K35" i="7" s="1"/>
  <c r="F26" i="3"/>
  <c r="F69" i="3" s="1"/>
  <c r="H30" i="6" s="1"/>
  <c r="L10" i="8" s="1"/>
  <c r="F33" i="3"/>
  <c r="F44" i="3" s="1"/>
  <c r="C84" i="3"/>
  <c r="E36" i="6" s="1"/>
  <c r="I46" i="8" s="1"/>
  <c r="G61" i="3"/>
  <c r="I15" i="6" s="1"/>
  <c r="M38" i="8" s="1"/>
  <c r="H63" i="2"/>
  <c r="F7" i="3"/>
  <c r="G26" i="3"/>
  <c r="G33" i="3"/>
  <c r="C42" i="3"/>
  <c r="C58" i="3" s="1"/>
  <c r="E20" i="6" s="1"/>
  <c r="I17" i="8" s="1"/>
  <c r="C81" i="3"/>
  <c r="E10" i="6" s="1"/>
  <c r="I31" i="8" s="1"/>
  <c r="L63" i="2"/>
  <c r="D33" i="3"/>
  <c r="H4" i="2"/>
  <c r="G4" i="2" s="1"/>
  <c r="J24" i="2"/>
  <c r="I51" i="2"/>
  <c r="E15" i="3"/>
  <c r="C17" i="3"/>
  <c r="I14" i="7" s="1"/>
  <c r="D42" i="3"/>
  <c r="D54" i="3" s="1"/>
  <c r="E87" i="3"/>
  <c r="G34" i="6" s="1"/>
  <c r="K44" i="8" s="1"/>
  <c r="F78" i="3"/>
  <c r="H7" i="6" s="1"/>
  <c r="L28" i="8" s="1"/>
  <c r="F63" i="3"/>
  <c r="H23" i="6" s="1"/>
  <c r="L22" i="8" s="1"/>
  <c r="F68" i="3"/>
  <c r="H29" i="6" s="1"/>
  <c r="L9" i="8" s="1"/>
  <c r="L26" i="7"/>
  <c r="L39" i="7" s="1"/>
  <c r="L28" i="7"/>
  <c r="L40" i="7" s="1"/>
  <c r="F60" i="3"/>
  <c r="H14" i="6" s="1"/>
  <c r="L37" i="8" s="1"/>
  <c r="F57" i="3"/>
  <c r="H19" i="6" s="1"/>
  <c r="L16" i="8" s="1"/>
  <c r="F56" i="3"/>
  <c r="H18" i="6" s="1"/>
  <c r="L15" i="8" s="1"/>
  <c r="F58" i="3"/>
  <c r="H20" i="6" s="1"/>
  <c r="L17" i="8" s="1"/>
  <c r="J5" i="9"/>
  <c r="I6" i="7"/>
  <c r="F4" i="4"/>
  <c r="C1" i="3"/>
  <c r="I5" i="2"/>
  <c r="H5" i="2"/>
  <c r="E4" i="6"/>
  <c r="H26" i="2"/>
  <c r="H65" i="2" s="1"/>
  <c r="I63" i="2"/>
  <c r="I4" i="2" s="1"/>
  <c r="F87" i="3"/>
  <c r="H34" i="6" s="1"/>
  <c r="L44" i="8" s="1"/>
  <c r="L9" i="7"/>
  <c r="L35" i="7" s="1"/>
  <c r="I22" i="7"/>
  <c r="C78" i="3"/>
  <c r="E7" i="6" s="1"/>
  <c r="I28" i="8" s="1"/>
  <c r="M22" i="7"/>
  <c r="M38" i="7" s="1"/>
  <c r="G63" i="3"/>
  <c r="I23" i="6" s="1"/>
  <c r="M22" i="8" s="1"/>
  <c r="G69" i="3"/>
  <c r="I30" i="6" s="1"/>
  <c r="M10" i="8" s="1"/>
  <c r="G78" i="3"/>
  <c r="I7" i="6" s="1"/>
  <c r="M28" i="8" s="1"/>
  <c r="G64" i="3"/>
  <c r="I24" i="6" s="1"/>
  <c r="M23" i="8" s="1"/>
  <c r="I26" i="7"/>
  <c r="G68" i="3"/>
  <c r="I29" i="6" s="1"/>
  <c r="M9" i="8" s="1"/>
  <c r="M26" i="7"/>
  <c r="M39" i="7" s="1"/>
  <c r="I28" i="7"/>
  <c r="C44" i="3"/>
  <c r="C57" i="3"/>
  <c r="E19" i="6" s="1"/>
  <c r="I16" i="8" s="1"/>
  <c r="M28" i="7"/>
  <c r="M40" i="7" s="1"/>
  <c r="G60" i="3"/>
  <c r="I14" i="6" s="1"/>
  <c r="M37" i="8" s="1"/>
  <c r="G44" i="3"/>
  <c r="G58" i="3"/>
  <c r="I20" i="6" s="1"/>
  <c r="M17" i="8" s="1"/>
  <c r="G57" i="3"/>
  <c r="I19" i="6" s="1"/>
  <c r="M16" i="8" s="1"/>
  <c r="G56" i="3"/>
  <c r="I18" i="6" s="1"/>
  <c r="M15" i="8" s="1"/>
  <c r="E60" i="3"/>
  <c r="G14" i="6" s="1"/>
  <c r="K37" i="8" s="1"/>
  <c r="E44" i="3"/>
  <c r="J11" i="7"/>
  <c r="D20" i="3"/>
  <c r="K26" i="7"/>
  <c r="K39" i="7" s="1"/>
  <c r="E68" i="3"/>
  <c r="G29" i="6" s="1"/>
  <c r="K9" i="8" s="1"/>
  <c r="G87" i="3"/>
  <c r="I34" i="6" s="1"/>
  <c r="M44" i="8" s="1"/>
  <c r="M9" i="7"/>
  <c r="M35" i="7" s="1"/>
  <c r="K11" i="7"/>
  <c r="K36" i="7" s="1"/>
  <c r="E20" i="3"/>
  <c r="D68" i="3"/>
  <c r="F29" i="6" s="1"/>
  <c r="J9" i="8" s="1"/>
  <c r="J26" i="7"/>
  <c r="J39" i="7" s="1"/>
  <c r="D58" i="3"/>
  <c r="F20" i="6" s="1"/>
  <c r="J17" i="8" s="1"/>
  <c r="D57" i="3"/>
  <c r="F19" i="6" s="1"/>
  <c r="J16" i="8" s="1"/>
  <c r="F81" i="3"/>
  <c r="H10" i="6" s="1"/>
  <c r="L31" i="8" s="1"/>
  <c r="F61" i="3"/>
  <c r="H15" i="6" s="1"/>
  <c r="L38" i="8" s="1"/>
  <c r="F15" i="3"/>
  <c r="D87" i="3"/>
  <c r="F34" i="6" s="1"/>
  <c r="J44" i="8" s="1"/>
  <c r="K22" i="7"/>
  <c r="K38" i="7" s="1"/>
  <c r="E78" i="3"/>
  <c r="G7" i="6" s="1"/>
  <c r="K28" i="8" s="1"/>
  <c r="E69" i="3"/>
  <c r="G30" i="6" s="1"/>
  <c r="K10" i="8" s="1"/>
  <c r="E63" i="3"/>
  <c r="G23" i="6" s="1"/>
  <c r="K22" i="8" s="1"/>
  <c r="K4" i="2"/>
  <c r="C15" i="3"/>
  <c r="G15" i="3"/>
  <c r="L24" i="7"/>
  <c r="F80" i="3"/>
  <c r="H9" i="6" s="1"/>
  <c r="L30" i="8" s="1"/>
  <c r="D85" i="3"/>
  <c r="F35" i="6" s="1"/>
  <c r="J45" i="8" s="1"/>
  <c r="J24" i="7"/>
  <c r="E64" i="3"/>
  <c r="G24" i="6" s="1"/>
  <c r="K23" i="8" s="1"/>
  <c r="D84" i="3"/>
  <c r="F36" i="6" s="1"/>
  <c r="J46" i="8" s="1"/>
  <c r="I24" i="7"/>
  <c r="C80" i="3"/>
  <c r="E9" i="6" s="1"/>
  <c r="I30" i="8" s="1"/>
  <c r="M24" i="7"/>
  <c r="G80" i="3"/>
  <c r="I9" i="6" s="1"/>
  <c r="M30" i="8" s="1"/>
  <c r="D26" i="3"/>
  <c r="E80" i="3"/>
  <c r="G9" i="6" s="1"/>
  <c r="K30" i="8" s="1"/>
  <c r="F85" i="3"/>
  <c r="H35" i="6" s="1"/>
  <c r="L45" i="8" s="1"/>
  <c r="E81" i="3"/>
  <c r="G10" i="6" s="1"/>
  <c r="K31" i="8" s="1"/>
  <c r="C85" i="3"/>
  <c r="E35" i="6" s="1"/>
  <c r="I45" i="8" s="1"/>
  <c r="G85" i="3"/>
  <c r="I35" i="6" s="1"/>
  <c r="M45" i="8" s="1"/>
  <c r="C56" i="3" l="1"/>
  <c r="E18" i="6" s="1"/>
  <c r="I15" i="8" s="1"/>
  <c r="I9" i="7"/>
  <c r="J35" i="7" s="1"/>
  <c r="K28" i="7"/>
  <c r="K40" i="7" s="1"/>
  <c r="L22" i="7"/>
  <c r="L38" i="7" s="1"/>
  <c r="C68" i="3"/>
  <c r="E29" i="6" s="1"/>
  <c r="I9" i="8" s="1"/>
  <c r="F64" i="3"/>
  <c r="H24" i="6" s="1"/>
  <c r="L23" i="8" s="1"/>
  <c r="J28" i="7"/>
  <c r="J40" i="7" s="1"/>
  <c r="C87" i="3"/>
  <c r="E34" i="6" s="1"/>
  <c r="I44" i="8" s="1"/>
  <c r="E56" i="3"/>
  <c r="G18" i="6" s="1"/>
  <c r="K15" i="8" s="1"/>
  <c r="D44" i="3"/>
  <c r="E58" i="3"/>
  <c r="G20" i="6" s="1"/>
  <c r="K17" i="8" s="1"/>
  <c r="C64" i="3"/>
  <c r="E24" i="6" s="1"/>
  <c r="I23" i="8" s="1"/>
  <c r="D56" i="3"/>
  <c r="F18" i="6" s="1"/>
  <c r="J15" i="8" s="1"/>
  <c r="D60" i="3"/>
  <c r="F14" i="6" s="1"/>
  <c r="J37" i="8" s="1"/>
  <c r="E54" i="3"/>
  <c r="G13" i="6" s="1"/>
  <c r="K36" i="8" s="1"/>
  <c r="D67" i="3"/>
  <c r="F28" i="6" s="1"/>
  <c r="J8" i="8" s="1"/>
  <c r="D65" i="3"/>
  <c r="F25" i="6" s="1"/>
  <c r="D46" i="3"/>
  <c r="K8" i="7"/>
  <c r="E79" i="3"/>
  <c r="G8" i="6" s="1"/>
  <c r="K29" i="8" s="1"/>
  <c r="E49" i="3"/>
  <c r="E86" i="3"/>
  <c r="G33" i="6" s="1"/>
  <c r="K43" i="8" s="1"/>
  <c r="C65" i="3"/>
  <c r="E25" i="6" s="1"/>
  <c r="C67" i="3"/>
  <c r="E28" i="6" s="1"/>
  <c r="I8" i="8" s="1"/>
  <c r="C46" i="3"/>
  <c r="C63" i="3"/>
  <c r="E23" i="6" s="1"/>
  <c r="I22" i="8" s="1"/>
  <c r="J22" i="7"/>
  <c r="J38" i="7" s="1"/>
  <c r="D78" i="3"/>
  <c r="F7" i="6" s="1"/>
  <c r="J28" i="8" s="1"/>
  <c r="D69" i="3"/>
  <c r="F30" i="6" s="1"/>
  <c r="J10" i="8" s="1"/>
  <c r="D64" i="3"/>
  <c r="F24" i="6" s="1"/>
  <c r="J23" i="8" s="1"/>
  <c r="D63" i="3"/>
  <c r="F23" i="6" s="1"/>
  <c r="J22" i="8" s="1"/>
  <c r="M11" i="7"/>
  <c r="M36" i="7" s="1"/>
  <c r="G20" i="3"/>
  <c r="G54" i="3"/>
  <c r="I13" i="6" s="1"/>
  <c r="M36" i="8" s="1"/>
  <c r="L11" i="7"/>
  <c r="L36" i="7" s="1"/>
  <c r="F54" i="3"/>
  <c r="H13" i="6" s="1"/>
  <c r="L36" i="8" s="1"/>
  <c r="F20" i="3"/>
  <c r="E65" i="3"/>
  <c r="G25" i="6" s="1"/>
  <c r="E46" i="3"/>
  <c r="E67" i="3"/>
  <c r="G28" i="6" s="1"/>
  <c r="K8" i="8" s="1"/>
  <c r="G4" i="4"/>
  <c r="P2" i="4"/>
  <c r="L2" i="4"/>
  <c r="F67" i="3"/>
  <c r="H28" i="6" s="1"/>
  <c r="L8" i="8" s="1"/>
  <c r="F65" i="3"/>
  <c r="H25" i="6" s="1"/>
  <c r="F46" i="3"/>
  <c r="D86" i="3"/>
  <c r="F33" i="6" s="1"/>
  <c r="J43" i="8" s="1"/>
  <c r="D79" i="3"/>
  <c r="F8" i="6" s="1"/>
  <c r="J29" i="8" s="1"/>
  <c r="D49" i="3"/>
  <c r="J8" i="7"/>
  <c r="J6" i="9"/>
  <c r="F4" i="6"/>
  <c r="J6" i="7"/>
  <c r="D1" i="3"/>
  <c r="I26" i="2"/>
  <c r="I65" i="2" s="1"/>
  <c r="J5" i="2"/>
  <c r="I11" i="7"/>
  <c r="J36" i="7" s="1"/>
  <c r="C54" i="3"/>
  <c r="C20" i="3"/>
  <c r="F13" i="6"/>
  <c r="J36" i="8" s="1"/>
  <c r="D61" i="3"/>
  <c r="F15" i="6" s="1"/>
  <c r="J38" i="8" s="1"/>
  <c r="G67" i="3"/>
  <c r="I28" i="6" s="1"/>
  <c r="M8" i="8" s="1"/>
  <c r="G65" i="3"/>
  <c r="I25" i="6" s="1"/>
  <c r="G46" i="3"/>
  <c r="I6" i="8"/>
  <c r="I13" i="8" s="1"/>
  <c r="I19" i="7"/>
  <c r="E13" i="6" l="1"/>
  <c r="I36" i="8" s="1"/>
  <c r="C61" i="3"/>
  <c r="E15" i="6" s="1"/>
  <c r="I38" i="8" s="1"/>
  <c r="C60" i="3"/>
  <c r="E14" i="6" s="1"/>
  <c r="I37" i="8" s="1"/>
  <c r="J17" i="7"/>
  <c r="J13" i="7"/>
  <c r="J10" i="7"/>
  <c r="J15" i="7"/>
  <c r="L21" i="7"/>
  <c r="F50" i="3"/>
  <c r="K15" i="7"/>
  <c r="K13" i="7"/>
  <c r="K17" i="7"/>
  <c r="K34" i="7"/>
  <c r="K10" i="7"/>
  <c r="J6" i="8"/>
  <c r="J13" i="8" s="1"/>
  <c r="J32" i="7"/>
  <c r="J19" i="7"/>
  <c r="L8" i="7"/>
  <c r="F86" i="3"/>
  <c r="H33" i="6" s="1"/>
  <c r="L43" i="8" s="1"/>
  <c r="F49" i="3"/>
  <c r="F79" i="3"/>
  <c r="H8" i="6" s="1"/>
  <c r="L29" i="8" s="1"/>
  <c r="M8" i="7"/>
  <c r="G86" i="3"/>
  <c r="I33" i="6" s="1"/>
  <c r="M43" i="8" s="1"/>
  <c r="G79" i="3"/>
  <c r="I8" i="6" s="1"/>
  <c r="M29" i="8" s="1"/>
  <c r="G49" i="3"/>
  <c r="I21" i="7"/>
  <c r="C50" i="3"/>
  <c r="J21" i="7"/>
  <c r="D50" i="3"/>
  <c r="D51" i="3" s="1"/>
  <c r="M21" i="7"/>
  <c r="G50" i="3"/>
  <c r="G51" i="3" s="1"/>
  <c r="J7" i="9"/>
  <c r="G4" i="6"/>
  <c r="K6" i="7"/>
  <c r="J26" i="2"/>
  <c r="J65" i="2" s="1"/>
  <c r="K5" i="2"/>
  <c r="E1" i="3"/>
  <c r="I20" i="8"/>
  <c r="I26" i="8"/>
  <c r="I8" i="7"/>
  <c r="J34" i="7" s="1"/>
  <c r="C86" i="3"/>
  <c r="E33" i="6" s="1"/>
  <c r="I43" i="8" s="1"/>
  <c r="C79" i="3"/>
  <c r="E8" i="6" s="1"/>
  <c r="I29" i="8" s="1"/>
  <c r="C49" i="3"/>
  <c r="K21" i="7"/>
  <c r="E50" i="3"/>
  <c r="E51" i="3" s="1"/>
  <c r="I34" i="8" l="1"/>
  <c r="I41" i="8"/>
  <c r="K25" i="7"/>
  <c r="K23" i="7"/>
  <c r="K29" i="7"/>
  <c r="K37" i="7"/>
  <c r="K27" i="7"/>
  <c r="L6" i="7"/>
  <c r="H4" i="6"/>
  <c r="J8" i="9"/>
  <c r="L5" i="2"/>
  <c r="F1" i="3"/>
  <c r="K26" i="2"/>
  <c r="K65" i="2" s="1"/>
  <c r="J37" i="7"/>
  <c r="J27" i="7"/>
  <c r="J23" i="7"/>
  <c r="J29" i="7"/>
  <c r="J25" i="7"/>
  <c r="C51" i="3"/>
  <c r="J26" i="8"/>
  <c r="J20" i="8"/>
  <c r="F51" i="3"/>
  <c r="I10" i="7"/>
  <c r="I13" i="7"/>
  <c r="I17" i="7"/>
  <c r="I15" i="7"/>
  <c r="K6" i="8"/>
  <c r="K32" i="7"/>
  <c r="K19" i="7"/>
  <c r="M37" i="7"/>
  <c r="M23" i="7"/>
  <c r="M27" i="7"/>
  <c r="M25" i="7"/>
  <c r="M29" i="7"/>
  <c r="I27" i="7"/>
  <c r="I25" i="7"/>
  <c r="I29" i="7"/>
  <c r="I23" i="7"/>
  <c r="M34" i="7"/>
  <c r="M10" i="7"/>
  <c r="M13" i="7"/>
  <c r="M17" i="7"/>
  <c r="M15" i="7"/>
  <c r="L34" i="7"/>
  <c r="L15" i="7"/>
  <c r="L17" i="7"/>
  <c r="L10" i="7"/>
  <c r="L13" i="7"/>
  <c r="L37" i="7"/>
  <c r="L29" i="7"/>
  <c r="L25" i="7"/>
  <c r="L23" i="7"/>
  <c r="L27" i="7"/>
  <c r="K13" i="8" l="1"/>
  <c r="J34" i="8"/>
  <c r="J41" i="8"/>
  <c r="L32" i="7"/>
  <c r="L19" i="7"/>
  <c r="L6" i="8"/>
  <c r="L13" i="8" s="1"/>
  <c r="F11" i="4"/>
  <c r="J9" i="9"/>
  <c r="M6" i="7"/>
  <c r="F13" i="4" s="1"/>
  <c r="G1" i="3"/>
  <c r="I4" i="6"/>
  <c r="L26" i="2"/>
  <c r="L65" i="2" s="1"/>
  <c r="F10" i="4"/>
  <c r="F19" i="4"/>
  <c r="F329" i="4" l="1"/>
  <c r="I7" i="5"/>
  <c r="E7" i="5" s="1"/>
  <c r="D7" i="5" s="1"/>
  <c r="L26" i="8"/>
  <c r="L20" i="8"/>
  <c r="I6" i="5"/>
  <c r="C7" i="5" s="1"/>
  <c r="F328" i="4"/>
  <c r="M32" i="7"/>
  <c r="M6" i="8"/>
  <c r="M19" i="7"/>
  <c r="F8" i="4"/>
  <c r="F9" i="4"/>
  <c r="I8" i="5" s="1"/>
  <c r="C8" i="5" s="1"/>
  <c r="F16" i="4"/>
  <c r="F12" i="4"/>
  <c r="F335" i="4" s="1"/>
  <c r="F18" i="4"/>
  <c r="K26" i="8"/>
  <c r="K20" i="8"/>
  <c r="F17" i="4"/>
  <c r="I9" i="5" l="1"/>
  <c r="E8" i="5" s="1"/>
  <c r="D9" i="5"/>
  <c r="G325" i="4"/>
  <c r="G19" i="4"/>
  <c r="G18" i="4"/>
  <c r="G17" i="4"/>
  <c r="G341" i="4" s="1"/>
  <c r="K17" i="4" s="1"/>
  <c r="M13" i="8"/>
  <c r="O17" i="4"/>
  <c r="O10" i="4"/>
  <c r="K34" i="8"/>
  <c r="K41" i="8"/>
  <c r="L41" i="8"/>
  <c r="L34" i="8"/>
  <c r="F325" i="4"/>
  <c r="G12" i="4"/>
  <c r="G13" i="4"/>
  <c r="G11" i="4"/>
  <c r="G9" i="4"/>
  <c r="G10" i="4"/>
  <c r="F336" i="4"/>
  <c r="G335" i="4" s="1"/>
  <c r="K12" i="4" s="1"/>
  <c r="G328" i="4"/>
  <c r="K10" i="4" s="1"/>
  <c r="H325" i="4" l="1"/>
  <c r="E20" i="4" s="1"/>
  <c r="N4" i="4" s="1"/>
  <c r="L17" i="4"/>
  <c r="J18" i="4"/>
  <c r="J19" i="4" s="1"/>
  <c r="J17" i="4"/>
  <c r="P10" i="4"/>
  <c r="G346" i="4"/>
  <c r="N11" i="4" s="1"/>
  <c r="N12" i="4" s="1"/>
  <c r="N10" i="4"/>
  <c r="L10" i="4"/>
  <c r="J11" i="4"/>
  <c r="J10" i="4"/>
  <c r="P17" i="4"/>
  <c r="G351" i="4"/>
  <c r="N18" i="4" s="1"/>
  <c r="N19" i="4" s="1"/>
  <c r="N17" i="4"/>
  <c r="J12" i="4"/>
  <c r="J13" i="4"/>
  <c r="J14" i="4" s="1"/>
  <c r="L12" i="4"/>
  <c r="M20" i="8"/>
  <c r="M26" i="8"/>
  <c r="M34" i="8" l="1"/>
  <c r="M41" i="8"/>
</calcChain>
</file>

<file path=xl/sharedStrings.xml><?xml version="1.0" encoding="utf-8"?>
<sst xmlns="http://schemas.openxmlformats.org/spreadsheetml/2006/main" count="631" uniqueCount="527">
  <si>
    <t>ACTIVO</t>
  </si>
  <si>
    <t>Inmovilizado</t>
  </si>
  <si>
    <t xml:space="preserve">Inversiones </t>
  </si>
  <si>
    <t>Impuestos diferidos</t>
  </si>
  <si>
    <t>ACTIVO FIJO</t>
  </si>
  <si>
    <t>Existencias</t>
  </si>
  <si>
    <t>Clientes</t>
  </si>
  <si>
    <t>Inversiones</t>
  </si>
  <si>
    <t>Otras cuentas</t>
  </si>
  <si>
    <t>Periodificaciones</t>
  </si>
  <si>
    <t>Efectivo y otros liq.</t>
  </si>
  <si>
    <t>CIRCULANTE</t>
  </si>
  <si>
    <t>EXISTENCIAS</t>
  </si>
  <si>
    <t>REALIZABLE</t>
  </si>
  <si>
    <t>DISPONIBLE</t>
  </si>
  <si>
    <t>TOTAL ACTIVO</t>
  </si>
  <si>
    <t>PATRIMONIO NETO</t>
  </si>
  <si>
    <t>Capital</t>
  </si>
  <si>
    <t>Otros FP</t>
  </si>
  <si>
    <t xml:space="preserve">             </t>
  </si>
  <si>
    <t>DATOS DE LOS BALANCES</t>
  </si>
  <si>
    <t>ANÁLISIS FINANCIERO FÁCIL</t>
  </si>
  <si>
    <t>Ajustes</t>
  </si>
  <si>
    <t xml:space="preserve">      </t>
  </si>
  <si>
    <t>Denominación :</t>
  </si>
  <si>
    <t>Mi Empresa</t>
  </si>
  <si>
    <t>PAT. NETO</t>
  </si>
  <si>
    <t>Año más reciente :</t>
  </si>
  <si>
    <t>EXIGIBLE A LARGO PLAZO</t>
  </si>
  <si>
    <t>Provisiones</t>
  </si>
  <si>
    <t xml:space="preserve">  Notas</t>
  </si>
  <si>
    <t>ESTA HOJA QUE NO REALIZA CÁLCULOS NO ES MODIFICABLE, PUEDES OCULTARLA O ELIMINARLA.</t>
  </si>
  <si>
    <t>Préstamos largo pl.</t>
  </si>
  <si>
    <t>Otras deudas</t>
  </si>
  <si>
    <t>Peridificaciones-i.d.</t>
  </si>
  <si>
    <t>EXIGIBLE A CORTO PLAZO</t>
  </si>
  <si>
    <t>A- ACTIVO NO CORRIENTE / ACTIVO FIJO</t>
  </si>
  <si>
    <t>Préstamos corto pl.</t>
  </si>
  <si>
    <t>Otras deudas corto</t>
  </si>
  <si>
    <t>I. Inmovilizado intangible.</t>
  </si>
  <si>
    <t>Proveedores</t>
  </si>
  <si>
    <t>II. Inmovilizado material.</t>
  </si>
  <si>
    <t>Otras cuentas pagar</t>
  </si>
  <si>
    <t>III. Inversiones inmobiliarias.</t>
  </si>
  <si>
    <t>IV. Inversiones en empresas del grupo y asociadas a largo plazo</t>
  </si>
  <si>
    <t>V. Inversiones financieras a largo plazo.</t>
  </si>
  <si>
    <t>VI. Activos por impuesto diferido.</t>
  </si>
  <si>
    <t>TOTAL  PASIVOS</t>
  </si>
  <si>
    <t>TOT PN+ PASIVO</t>
  </si>
  <si>
    <t>B - ACTIVO CORRIENTE /ACTIVO CIRCULANTE</t>
  </si>
  <si>
    <t>COMPROBACIÓN CUADRE DEL BALANCE</t>
  </si>
  <si>
    <t>ACTIVO REDONDEADO</t>
  </si>
  <si>
    <t>PN+PAS REDONDEADO</t>
  </si>
  <si>
    <t>Cuadre Balance</t>
  </si>
  <si>
    <t>I. Activos no corrientes mantenidos para la venta.</t>
  </si>
  <si>
    <t>II. Existencias.</t>
  </si>
  <si>
    <t>▲ No cuadra</t>
  </si>
  <si>
    <t>FONDO MANIOBRA</t>
  </si>
  <si>
    <t>III. Deudores comerciales y otras cuentas a cobrar.</t>
  </si>
  <si>
    <t>Liquidez</t>
  </si>
  <si>
    <t>1. Clientes por ventas y prestaciones de servicios</t>
  </si>
  <si>
    <t>Tesorería (Acid Test)</t>
  </si>
  <si>
    <t>2. Accionistas (socios) por desembolsos exigidos</t>
  </si>
  <si>
    <t>3. Otros deudores.</t>
  </si>
  <si>
    <t>Disponibilidad</t>
  </si>
  <si>
    <t>Ratio Fondo Maniobra</t>
  </si>
  <si>
    <t>IV. Inversiones en empresas del grupo y asociadas a corto plazo</t>
  </si>
  <si>
    <t>Ratio FdM en días</t>
  </si>
  <si>
    <t>V. Inversiones financieras a corto plazo.</t>
  </si>
  <si>
    <t>VI. Periodificaciones a corto plazo.</t>
  </si>
  <si>
    <t>VII. Efectivo y otros activos líquidos equivalentes.</t>
  </si>
  <si>
    <t>Endeudamiento</t>
  </si>
  <si>
    <t>Endeud. Corto Plazo</t>
  </si>
  <si>
    <t>Total Activo</t>
  </si>
  <si>
    <t>Autonomía</t>
  </si>
  <si>
    <t>Garantía</t>
  </si>
  <si>
    <t>PATRIMONIO NETO Y PASIVO</t>
  </si>
  <si>
    <t>Consistencia</t>
  </si>
  <si>
    <t>Estabilidad</t>
  </si>
  <si>
    <t xml:space="preserve"> </t>
  </si>
  <si>
    <t>A) PATRIMONIO NETO</t>
  </si>
  <si>
    <t>VENTAS</t>
  </si>
  <si>
    <t>A-1) Fondos propios.</t>
  </si>
  <si>
    <t>BENEFICIO NETO</t>
  </si>
  <si>
    <t>COMPRAS</t>
  </si>
  <si>
    <t>I. Capital.</t>
  </si>
  <si>
    <t>Rent. Financiera Neta</t>
  </si>
  <si>
    <t>1. Capital escriturado.</t>
  </si>
  <si>
    <t>Rent. Económica Neta</t>
  </si>
  <si>
    <t>2. (Capital no exigido).</t>
  </si>
  <si>
    <t>Rent. Capital</t>
  </si>
  <si>
    <t>II. Prima de emisión.</t>
  </si>
  <si>
    <t>Rent. Ventas</t>
  </si>
  <si>
    <t>III. Reservas.</t>
  </si>
  <si>
    <t>IV. (Acciones y participaciones en patrimonio propias).</t>
  </si>
  <si>
    <t>V. Resultados de ejercicios anteriores.</t>
  </si>
  <si>
    <t>VI. Otras aportaciones de socios.</t>
  </si>
  <si>
    <t>VII. Resultado del ejercicio.</t>
  </si>
  <si>
    <t>Días pago proveedores</t>
  </si>
  <si>
    <t>VIII. (Dividendo a cuenta).</t>
  </si>
  <si>
    <t>Días cobro clientes</t>
  </si>
  <si>
    <t>IX. Otros instrumentos de patrimonio neto.</t>
  </si>
  <si>
    <t>Rotación activo</t>
  </si>
  <si>
    <t>A-2) Ajustes por cambios de valor.</t>
  </si>
  <si>
    <t>Rotación activo fijo</t>
  </si>
  <si>
    <t>A-3) Subvenciones, donaciones y legados recibidos.</t>
  </si>
  <si>
    <t>B) PASIVO NO CORRIENTE</t>
  </si>
  <si>
    <t>I. Provisiones a largo plazo.</t>
  </si>
  <si>
    <t>II Deudas a largo plazo.</t>
  </si>
  <si>
    <t>1. Deudas con entidades de crédito.</t>
  </si>
  <si>
    <t>2. Acreedores por arrendamiento financiero.</t>
  </si>
  <si>
    <t>3. Otras deudas a largo plazo .</t>
  </si>
  <si>
    <t>III. Deudas con empresas del grupo y asociadas a largo plazo.</t>
  </si>
  <si>
    <t>IV. Pasivos por impuesto diferido.</t>
  </si>
  <si>
    <t>V. Periodificaciones a largo plazo.</t>
  </si>
  <si>
    <t>C) PASIVO CORRIENTE</t>
  </si>
  <si>
    <t>I. Pasivos vinculados con activos no corrientes mantenidos para la venta</t>
  </si>
  <si>
    <t>II. Provisiones a corto plazo.</t>
  </si>
  <si>
    <t>III. Deudas a corto plazo.</t>
  </si>
  <si>
    <t>3. Otras deudas a corto plazo.</t>
  </si>
  <si>
    <t>IV. Deudas con empresas del grupo y asociadas a corto plazo.</t>
  </si>
  <si>
    <t>V. Acreedores comerciales y otras cuentas a pagar.</t>
  </si>
  <si>
    <t>1. Proveedores</t>
  </si>
  <si>
    <t>2. Otros acreedores</t>
  </si>
  <si>
    <t>Total Patrimonio Neto y Pasivo</t>
  </si>
  <si>
    <t>OTROS DATOS PARA EL ANÁLISIS</t>
  </si>
  <si>
    <t xml:space="preserve">   Ventas</t>
  </si>
  <si>
    <t xml:space="preserve">   Beneficio Neto (resultado neto, después de impuestos)</t>
  </si>
  <si>
    <t xml:space="preserve">   Compras (proveedores)</t>
  </si>
  <si>
    <t>Para gráfico balance - NO BORRAR NI OCULTAR</t>
  </si>
  <si>
    <t>Activo</t>
  </si>
  <si>
    <t>F.Maniobra</t>
  </si>
  <si>
    <t>PN y Pasivo</t>
  </si>
  <si>
    <t>activo circulante total</t>
  </si>
  <si>
    <t>Circulante</t>
  </si>
  <si>
    <t>pasivo circulante total</t>
  </si>
  <si>
    <t>Información</t>
  </si>
  <si>
    <t>Fijo</t>
  </si>
  <si>
    <t>ACTIVO FIJO Total</t>
  </si>
  <si>
    <t>Fondo Maniobra</t>
  </si>
  <si>
    <t xml:space="preserve">          Este libro tiene como objetivo facilitar al máximo el análisis de los balances de una empresa</t>
  </si>
  <si>
    <t>Pat. Neto + Pasivo LP (Fijo)</t>
  </si>
  <si>
    <t xml:space="preserve">          Sus contenidos y explicaciones han sido elaborados desde una perspectiva práctica, nos hemos esforzado en usar </t>
  </si>
  <si>
    <t xml:space="preserve">          un lenguaje no técnico, con el objetivo de lograr una mayor comprensión de los conceptos por parte de los </t>
  </si>
  <si>
    <t xml:space="preserve">          usuarios cuya finalidad es usarlos en la vida  cotidiana de su empresa. </t>
  </si>
  <si>
    <t xml:space="preserve">          Por todo ello, es posible que los expertos hallen en nuestros comentarios algunas imperfecciones conceptuales, </t>
  </si>
  <si>
    <t xml:space="preserve">         les pedimos disculpas  y agradeceremos cualquier sugerencia que se nos haga al respecto.</t>
  </si>
  <si>
    <r>
      <t xml:space="preserve">  </t>
    </r>
    <r>
      <rPr>
        <b/>
        <sz val="10"/>
        <color rgb="FF974806"/>
        <rFont val="Segoe UI"/>
        <family val="2"/>
      </rPr>
      <t xml:space="preserve">  Muchas gracias por vuestra confianza,                                                                                                                         </t>
    </r>
    <r>
      <rPr>
        <b/>
        <i/>
        <sz val="10"/>
        <color rgb="FF974806"/>
        <rFont val="Segoe UI"/>
        <family val="2"/>
      </rPr>
      <t xml:space="preserve"> </t>
    </r>
  </si>
  <si>
    <t>Los autores</t>
  </si>
  <si>
    <t xml:space="preserve">   ANÁLISIS 20 RATIOS</t>
  </si>
  <si>
    <t>Recomendaciones</t>
  </si>
  <si>
    <t xml:space="preserve">Recomendaciones para el uso del libro: </t>
  </si>
  <si>
    <t>Período</t>
  </si>
  <si>
    <r>
      <t>Criterio general</t>
    </r>
    <r>
      <rPr>
        <u/>
        <sz val="14"/>
        <rFont val="Segoe UI"/>
        <family val="2"/>
      </rPr>
      <t xml:space="preserve"> </t>
    </r>
    <r>
      <rPr>
        <b/>
        <u/>
        <sz val="14"/>
        <rFont val="Segoe UI"/>
        <family val="2"/>
      </rPr>
      <t>para el análisis</t>
    </r>
    <r>
      <rPr>
        <b/>
        <u/>
        <sz val="11"/>
        <rFont val="Segoe UI"/>
        <family val="2"/>
      </rPr>
      <t xml:space="preserve"> </t>
    </r>
    <r>
      <rPr>
        <u/>
        <sz val="11"/>
        <color rgb="FF808080"/>
        <rFont val="Segoe UI"/>
        <family val="2"/>
      </rPr>
      <t>(tomarlo con precaución)</t>
    </r>
  </si>
  <si>
    <r>
      <t>●</t>
    </r>
    <r>
      <rPr>
        <b/>
        <sz val="10"/>
        <color rgb="FF993300"/>
        <rFont val="Segoe UI"/>
        <family val="2"/>
      </rPr>
      <t xml:space="preserve"> </t>
    </r>
    <r>
      <rPr>
        <b/>
        <sz val="10"/>
        <color rgb="FF000000"/>
        <rFont val="Segoe UI"/>
        <family val="2"/>
      </rPr>
      <t>Pon tus datos en la hoja DATOS</t>
    </r>
    <r>
      <rPr>
        <sz val="10"/>
        <color rgb="FF000000"/>
        <rFont val="Segoe UI"/>
        <family val="2"/>
      </rPr>
      <t>, tiene tres secciones numeradas del 1 al 3 (scroll abajo).</t>
    </r>
  </si>
  <si>
    <t xml:space="preserve">● Una vez hecho lo anterior y con los datos completos, informes, ratios y gráficos se autogenerarán en </t>
  </si>
  <si>
    <t xml:space="preserve">   las hojas siguientes.</t>
  </si>
  <si>
    <t>RENTABILIDAD</t>
  </si>
  <si>
    <t>Ten en cuenta:</t>
  </si>
  <si>
    <r>
      <t>● Puedes analizar desde un solo balance hasta un máximo de 5,</t>
    </r>
    <r>
      <rPr>
        <i/>
        <sz val="10"/>
        <color rgb="FF000000"/>
        <rFont val="Segoe UI"/>
        <family val="2"/>
      </rPr>
      <t xml:space="preserve"> no es preciso incluir datos en todas</t>
    </r>
  </si>
  <si>
    <t xml:space="preserve"> las columnas. Usa sólo las que precises.</t>
  </si>
  <si>
    <r>
      <t>Rentabilidad</t>
    </r>
    <r>
      <rPr>
        <b/>
        <i/>
        <sz val="12"/>
        <rFont val="Segoe UI"/>
        <family val="2"/>
      </rPr>
      <t xml:space="preserve"> Financiera</t>
    </r>
  </si>
  <si>
    <r>
      <t xml:space="preserve">● </t>
    </r>
    <r>
      <rPr>
        <b/>
        <sz val="10"/>
        <color rgb="FF000000"/>
        <rFont val="Segoe UI"/>
        <family val="2"/>
      </rPr>
      <t>No es obligatorio incluir todos los datos</t>
    </r>
    <r>
      <rPr>
        <sz val="10"/>
        <color rgb="FF000000"/>
        <rFont val="Segoe UI"/>
        <family val="2"/>
      </rPr>
      <t xml:space="preserve"> (aunque siempre es lo mejor), la hoja calculará los ratios que</t>
    </r>
  </si>
  <si>
    <t xml:space="preserve"> pueda en función de los datos incluidos.</t>
  </si>
  <si>
    <r>
      <t>●</t>
    </r>
    <r>
      <rPr>
        <sz val="10"/>
        <color rgb="FF953734"/>
        <rFont val="Segoe UI"/>
        <family val="2"/>
      </rPr>
      <t xml:space="preserve"> </t>
    </r>
    <r>
      <rPr>
        <b/>
        <sz val="10"/>
        <color rgb="FFFF0000"/>
        <rFont val="Segoe UI"/>
        <family val="2"/>
      </rPr>
      <t xml:space="preserve">En ESTA versión libre: </t>
    </r>
    <r>
      <rPr>
        <b/>
        <sz val="10"/>
        <color rgb="FF000000"/>
        <rFont val="Segoe UI"/>
        <family val="2"/>
      </rPr>
      <t>El libro es totalmente* adaptable y modificable,</t>
    </r>
    <r>
      <rPr>
        <sz val="10"/>
        <color rgb="FF000000"/>
        <rFont val="Segoe UI"/>
        <family val="2"/>
      </rPr>
      <t xml:space="preserve"> todas las fórmulas son fácilmente</t>
    </r>
  </si>
  <si>
    <t>% Rentabilidad neta sobre recursos propios (PN).</t>
  </si>
  <si>
    <t xml:space="preserve">accesibles y la mayoría han sido agrupadas en una hoja oculta (Calc1) para facilitar el trabajo. Para cambiar o </t>
  </si>
  <si>
    <t>verificar las fórmulas sólo tienes que mostrar dicha hoja.</t>
  </si>
  <si>
    <r>
      <t xml:space="preserve">Rentabilidad </t>
    </r>
    <r>
      <rPr>
        <b/>
        <i/>
        <sz val="12"/>
        <rFont val="Segoe UI"/>
        <family val="2"/>
      </rPr>
      <t>Económica</t>
    </r>
  </si>
  <si>
    <r>
      <t xml:space="preserve">● </t>
    </r>
    <r>
      <rPr>
        <b/>
        <sz val="11"/>
        <color rgb="FF000000"/>
        <rFont val="Segoe UI"/>
        <family val="2"/>
      </rPr>
      <t>En general:</t>
    </r>
  </si>
  <si>
    <r>
      <t xml:space="preserve">       - </t>
    </r>
    <r>
      <rPr>
        <sz val="10"/>
        <color rgb="FF000000"/>
        <rFont val="Segoe UI"/>
        <family val="2"/>
      </rPr>
      <t>Las celdas donde debes o puedes introducir datos tienen fondo blanco.</t>
    </r>
  </si>
  <si>
    <t xml:space="preserve">       - Los datos que puedas encontrar son totalmente aleatorios, bórralos antes de comenzar.</t>
  </si>
  <si>
    <t>% Rentabilidad neta sobre total activos.</t>
  </si>
  <si>
    <t xml:space="preserve">       - Antes de ponerte a trabajar, haz una copia del fichero original y guárdala, así lo tendrás </t>
  </si>
  <si>
    <r>
      <t>Rentabilidad del</t>
    </r>
    <r>
      <rPr>
        <b/>
        <i/>
        <sz val="12"/>
        <rFont val="Segoe UI"/>
        <family val="2"/>
      </rPr>
      <t xml:space="preserve"> Capital</t>
    </r>
  </si>
  <si>
    <t xml:space="preserve">         siempre disponible.</t>
  </si>
  <si>
    <t xml:space="preserve">       - La mayoría de cabeceras de fila o columna (en las hojas operativas) incluyen explicaciones y comentarios, </t>
  </si>
  <si>
    <t xml:space="preserve">         para verlos sólo tienes que seleccionar la celda.</t>
  </si>
  <si>
    <t>% Rentabilidad neta sobre el capital social.</t>
  </si>
  <si>
    <r>
      <t xml:space="preserve">Rentabilidad de las </t>
    </r>
    <r>
      <rPr>
        <b/>
        <i/>
        <sz val="12"/>
        <rFont val="Segoe UI"/>
        <family val="2"/>
      </rPr>
      <t>Ventas</t>
    </r>
  </si>
  <si>
    <t>* Excepto ésta y la hoja SB (que no afectan de modo relevante a la programación y pueden ser ocultadas)</t>
  </si>
  <si>
    <t>Producto y derechos</t>
  </si>
  <si>
    <t>% Rentabilidad neta sobre total ventas.</t>
  </si>
  <si>
    <t xml:space="preserve">El usuario de este libro para Excel© puede usarlo, modificarlo o copiarlo cuanto desee para su uso </t>
  </si>
  <si>
    <t xml:space="preserve">personal o profesional, puede distribuir cuantas copias quiera pero no puede comerciar con él, </t>
  </si>
  <si>
    <r>
      <t xml:space="preserve">FONDO de MANIOBRA </t>
    </r>
    <r>
      <rPr>
        <sz val="16"/>
        <color rgb="FFFFFFFF"/>
        <rFont val="Segoe UI Black"/>
        <family val="2"/>
      </rPr>
      <t>(Capital de trabajo)</t>
    </r>
  </si>
  <si>
    <t xml:space="preserve">usarlo con fines comerciales o arrogarse su autoría. </t>
  </si>
  <si>
    <t>Fondo de Maniobra</t>
  </si>
  <si>
    <t xml:space="preserve">© versión en español: e.ditor consulting s.l. y los autores </t>
  </si>
  <si>
    <t>Producto: PE169GUv12  Análisis Financiero Fácil</t>
  </si>
  <si>
    <t>Diferencia entre el circulante y el exigible al corto. Siempre debe ser positivo.</t>
  </si>
  <si>
    <r>
      <t>Ratio</t>
    </r>
    <r>
      <rPr>
        <b/>
        <i/>
        <sz val="12"/>
        <rFont val="Segoe UI"/>
        <family val="2"/>
      </rPr>
      <t xml:space="preserve"> Fondo Maniobra</t>
    </r>
  </si>
  <si>
    <t>Si deseas más información:</t>
  </si>
  <si>
    <r>
      <t>Contactar con los autores:</t>
    </r>
    <r>
      <rPr>
        <b/>
        <sz val="10"/>
        <color rgb="FF000000"/>
        <rFont val="Segoe UI"/>
        <family val="2"/>
      </rPr>
      <t xml:space="preserve"> info@e.ditor.com</t>
    </r>
  </si>
  <si>
    <r>
      <t>Dudas, consultas o asistencia:</t>
    </r>
    <r>
      <rPr>
        <b/>
        <sz val="10"/>
        <color rgb="FF000000"/>
        <rFont val="Segoe UI"/>
        <family val="2"/>
      </rPr>
      <t xml:space="preserve"> atencion@e.ditor.com</t>
    </r>
  </si>
  <si>
    <t>Proporción de FdM respecto al exigible al corto. En general 0,5 es aceptable.</t>
  </si>
  <si>
    <t>Excel© es una marca registrada de Microsoft Corporation</t>
  </si>
  <si>
    <r>
      <t xml:space="preserve">Ratio </t>
    </r>
    <r>
      <rPr>
        <b/>
        <i/>
        <sz val="12"/>
        <rFont val="Segoe UI"/>
        <family val="2"/>
      </rPr>
      <t>FdM en días</t>
    </r>
  </si>
  <si>
    <t>Días que tarda en regenerarse el FdM con las ventas. Cuanto menos mejor.</t>
  </si>
  <si>
    <t>LIQUIDEZ</t>
  </si>
  <si>
    <t xml:space="preserve">   Si tienes alguna sugerencia, comentario o detectas algún error en este producto, </t>
  </si>
  <si>
    <t>por favor,  ponte en contacto  con nosotros</t>
  </si>
  <si>
    <t xml:space="preserve">Te contestaremos inmediatamente y, si es el caso, lo resolveremos a la mayor brevedad y te reenviaremos </t>
  </si>
  <si>
    <t>la hoja reparada sin ningún coste.</t>
  </si>
  <si>
    <t xml:space="preserve">Si nos haces saber tus sugerencias y son factibles, las incluiremos y te enviaremos gratuitamente la nueva </t>
  </si>
  <si>
    <t>versión en cuanto esté disponible.</t>
  </si>
  <si>
    <t>Compara circulante con exigible a corto. En general: lejos de 1 (cercano a 2).</t>
  </si>
  <si>
    <t>Muchas gracias por tu confianza,</t>
  </si>
  <si>
    <r>
      <t>Tesorería</t>
    </r>
    <r>
      <rPr>
        <i/>
        <sz val="12"/>
        <rFont val="Segoe UI"/>
        <family val="2"/>
      </rPr>
      <t xml:space="preserve"> (Acid Test)</t>
    </r>
  </si>
  <si>
    <t>Compara el disponible mas el realizable con el ex. Corto. En general cerca 1.</t>
  </si>
  <si>
    <t>Objetivos</t>
  </si>
  <si>
    <t>OBJETIVOS del ANÁLISIS de los estados financieros (o de los balances)</t>
  </si>
  <si>
    <t>Compara el disponible con el exigible al corto. En general: En torno a 0,3.</t>
  </si>
  <si>
    <t xml:space="preserve">ENDEUDAMIENTO y autonomía </t>
  </si>
  <si>
    <t xml:space="preserve"> El análisis de balances tiene como objetivo evaluar los siguientes aspectos y responder a las preguntas:</t>
  </si>
  <si>
    <r>
      <t xml:space="preserve"> 1- La situación de LIQUIDEZ</t>
    </r>
    <r>
      <rPr>
        <sz val="10"/>
        <rFont val="Segoe UI"/>
        <family val="2"/>
      </rPr>
      <t xml:space="preserve"> (solvencia):  ¿La empresa podrá hacer frente a los pagos comprometidos?  </t>
    </r>
  </si>
  <si>
    <t>Compara las deudas con los capitales propios. En general: No mayor que 1.</t>
  </si>
  <si>
    <t>Sobretodo a medio y corto plazo.</t>
  </si>
  <si>
    <r>
      <t xml:space="preserve"> 2- La situación de ENDEUDAMIENTO</t>
    </r>
    <r>
      <rPr>
        <sz val="10"/>
        <rFont val="Segoe UI"/>
        <family val="2"/>
      </rPr>
      <t xml:space="preserve">:  ¿La deuda de la empresa es correcta, tanto cuantitativamente como </t>
    </r>
  </si>
  <si>
    <r>
      <t>Endeud.</t>
    </r>
    <r>
      <rPr>
        <b/>
        <i/>
        <sz val="12"/>
        <rFont val="Segoe UI"/>
        <family val="2"/>
      </rPr>
      <t xml:space="preserve"> Corto Plazo</t>
    </r>
  </si>
  <si>
    <t>cualitativamente?</t>
  </si>
  <si>
    <r>
      <t xml:space="preserve"> 3- La CAPITALIZACIÓN</t>
    </r>
    <r>
      <rPr>
        <sz val="10"/>
        <rFont val="Segoe UI"/>
        <family val="2"/>
      </rPr>
      <t>:  ¿La empresa dispone de suficientes capitales propios que le permiten cierto grado de</t>
    </r>
  </si>
  <si>
    <t>Compara las deudas a corto con los capitales propios. Cuanto menor, mejor.</t>
  </si>
  <si>
    <t xml:space="preserve"> independencia financiera?</t>
  </si>
  <si>
    <r>
      <t xml:space="preserve"> 4- La situación de GARANTÍA</t>
    </r>
    <r>
      <rPr>
        <sz val="10"/>
        <rFont val="Segoe UI"/>
        <family val="2"/>
      </rPr>
      <t>:  ¿La empresa tiene suficientes garantías patrimoniales frente a terceros?</t>
    </r>
  </si>
  <si>
    <r>
      <t xml:space="preserve"> 5- La GESTIÓN de los activos</t>
    </r>
    <r>
      <rPr>
        <sz val="10"/>
        <rFont val="Segoe UI"/>
        <family val="2"/>
      </rPr>
      <t>:  ¿Es eficiente la gestión de los activos de la empresa?</t>
    </r>
  </si>
  <si>
    <t>Similar al de endeudamiento, compara capitales propios con deudas totales</t>
  </si>
  <si>
    <r>
      <t xml:space="preserve"> 6- La situación de EQUILIBRIO FINANCIERO</t>
    </r>
    <r>
      <rPr>
        <sz val="10"/>
        <rFont val="Segoe UI"/>
        <family val="2"/>
      </rPr>
      <t xml:space="preserve">:  ¿El balance está suficientemente equilibrado? El nivel de </t>
    </r>
  </si>
  <si>
    <t xml:space="preserve"> adecuación entre las tendencias a la liquidez de los activos y a la exigibilidad de los pasivos ¿Es correcto?</t>
  </si>
  <si>
    <t>GARANTÍA y estabilidad</t>
  </si>
  <si>
    <r>
      <t xml:space="preserve"> 7- La CAPACIDAD de generar riqueza</t>
    </r>
    <r>
      <rPr>
        <sz val="10"/>
        <rFont val="Segoe UI"/>
        <family val="2"/>
      </rPr>
      <t>:  ¿La rentabilidad y la capacidad de autofinanciación es suficiente?</t>
    </r>
  </si>
  <si>
    <r>
      <t xml:space="preserve"> 8- El CRECIMIENTO (análisis dinámico)</t>
    </r>
    <r>
      <rPr>
        <sz val="10"/>
        <rFont val="Segoe UI"/>
        <family val="2"/>
      </rPr>
      <t>:  ¿La empresa crece realmente y lo hace de forma equilibrada?</t>
    </r>
  </si>
  <si>
    <t>Compara el activo real con el total de las deudas. En general 1,5, no menor.</t>
  </si>
  <si>
    <t>TIPOS de ANÁLISIS en función de los datos</t>
  </si>
  <si>
    <t xml:space="preserve">El análisis de balances puede realizarse desde distintas ópticas y en función de la tipología de los datos, </t>
  </si>
  <si>
    <t>Compara el activo fijo con las deudas a largo plazo. En general 2.</t>
  </si>
  <si>
    <t>puede ser:</t>
  </si>
  <si>
    <r>
      <t xml:space="preserve"> 1- Análisis ESTÁTICO</t>
    </r>
    <r>
      <rPr>
        <sz val="10"/>
        <rFont val="Segoe UI"/>
        <family val="2"/>
      </rPr>
      <t>:  Análisis de un solo Balance de Situación.</t>
    </r>
  </si>
  <si>
    <r>
      <t xml:space="preserve"> 2- Análisis DINÁMICO</t>
    </r>
    <r>
      <rPr>
        <sz val="10"/>
        <rFont val="Segoe UI"/>
        <family val="2"/>
      </rPr>
      <t xml:space="preserve">:  Análisis de dos o más balances, tiene la ventaja de que nos permite analizar su </t>
    </r>
  </si>
  <si>
    <t xml:space="preserve">     evolución (positiva o negativa)  y visualizar el corto plazo.</t>
  </si>
  <si>
    <t>Compara el activo fijo con los recursos permanentes. En general: menor de 1.</t>
  </si>
  <si>
    <r>
      <t xml:space="preserve"> 3- Análisis HISTÓRICO o PREVISIONAL</t>
    </r>
    <r>
      <rPr>
        <sz val="10"/>
        <rFont val="Segoe UI"/>
        <family val="2"/>
      </rPr>
      <t xml:space="preserve">:  Naturalmente, el análisis puede hacerse sobre datos históricos (reales) </t>
    </r>
  </si>
  <si>
    <t xml:space="preserve">     o sobre datos previsionales (previsiones a futuro).</t>
  </si>
  <si>
    <t xml:space="preserve">    En cualquier caso es muy útil analizar el histórico (de dónde viene la empresa) e incluir una parte previsional </t>
  </si>
  <si>
    <t xml:space="preserve">    para visualizar hacia dónde va la empresa.</t>
  </si>
  <si>
    <t>ROTACIÓN ACTIVOS y días pago/cobro</t>
  </si>
  <si>
    <t xml:space="preserve">     Es bueno recordar siempre que si la certeza existe es únicamente sobre la realidad (datos históricos) y que los </t>
  </si>
  <si>
    <t xml:space="preserve">     balances previsionales sólo son "fiables" si se refieren a un futuro cercano al último balance histórico. Los </t>
  </si>
  <si>
    <t xml:space="preserve">     balances previsionales a plazos largos sólo sirven para señalar una tendencia.</t>
  </si>
  <si>
    <t>Compara el activo con las ventas. Cuanto más alto mejor.</t>
  </si>
  <si>
    <t>Denominaciones</t>
  </si>
  <si>
    <t>BALANCE</t>
  </si>
  <si>
    <t>Compara las ventas con el activo fijo. Cuanto más alto mejor.</t>
  </si>
  <si>
    <r>
      <t>Días cobro</t>
    </r>
    <r>
      <rPr>
        <i/>
        <sz val="12"/>
        <rFont val="Segoe UI"/>
        <family val="2"/>
      </rPr>
      <t xml:space="preserve"> clientes</t>
    </r>
  </si>
  <si>
    <r>
      <t>ACTIVO : ACTIVO TOTAL</t>
    </r>
    <r>
      <rPr>
        <sz val="10"/>
        <rFont val="Segoe UI"/>
        <family val="2"/>
      </rPr>
      <t xml:space="preserve"> (activo fijo + activo circulante) - Assets</t>
    </r>
  </si>
  <si>
    <r>
      <t>ACTIVO REAL</t>
    </r>
    <r>
      <rPr>
        <sz val="10"/>
        <rFont val="Segoe UI"/>
        <family val="2"/>
      </rPr>
      <t>: activo total menos activos ficticios menos activos inmateriales sin valor de realización.</t>
    </r>
  </si>
  <si>
    <t>Días que se tarda en cobrar a los clientes. Cuanto menos, mejor.</t>
  </si>
  <si>
    <r>
      <t>ACTIVO FIJO</t>
    </r>
    <r>
      <rPr>
        <sz val="10"/>
        <rFont val="Segoe UI"/>
        <family val="2"/>
      </rPr>
      <t>:  Activo NO Corriente - Activo Inmovilizado - Long Term Assets</t>
    </r>
  </si>
  <si>
    <r>
      <t>ACTIVO CIRCULANTE</t>
    </r>
    <r>
      <rPr>
        <sz val="10"/>
        <rFont val="Segoe UI"/>
        <family val="2"/>
      </rPr>
      <t>: Activo Corriente - Short Term Assets</t>
    </r>
  </si>
  <si>
    <r>
      <t>Días pago</t>
    </r>
    <r>
      <rPr>
        <i/>
        <sz val="12"/>
        <rFont val="Segoe UI"/>
        <family val="2"/>
      </rPr>
      <t xml:space="preserve"> proveedores</t>
    </r>
  </si>
  <si>
    <r>
      <t xml:space="preserve">EXISTENCIAS: </t>
    </r>
    <r>
      <rPr>
        <sz val="10"/>
        <rFont val="Segoe UI"/>
        <family val="2"/>
      </rPr>
      <t>Stock, inventario, material disponible para la venta.</t>
    </r>
  </si>
  <si>
    <r>
      <t xml:space="preserve">REALIZABLE: </t>
    </r>
    <r>
      <rPr>
        <sz val="10"/>
        <rFont val="Segoe UI"/>
        <family val="2"/>
      </rPr>
      <t xml:space="preserve">Saldos pendientes de los clientes y cualquier otro activo realizable (convertible en dinero) a corto </t>
    </r>
  </si>
  <si>
    <t>plazo.</t>
  </si>
  <si>
    <t>Días que se tarda en pagar a los proveedores. Cuanto más mejor.</t>
  </si>
  <si>
    <r>
      <t xml:space="preserve">TESORERÍA: </t>
    </r>
    <r>
      <rPr>
        <sz val="10"/>
        <rFont val="Segoe UI"/>
        <family val="2"/>
      </rPr>
      <t>Disponible, efectivo y otros activos líquidos, cash.</t>
    </r>
  </si>
  <si>
    <r>
      <t>PATRIMONIO NETO</t>
    </r>
    <r>
      <rPr>
        <sz val="10"/>
        <rFont val="Segoe UI"/>
        <family val="2"/>
      </rPr>
      <t xml:space="preserve">: Recursos Propios - Fondos propios - Pasivo NO exigible - Capital </t>
    </r>
  </si>
  <si>
    <r>
      <t>PASIVO</t>
    </r>
    <r>
      <rPr>
        <sz val="10"/>
        <rFont val="Segoe UI"/>
        <family val="2"/>
      </rPr>
      <t>: Pasivo exigible - Recursos Ajenos - Liabilities</t>
    </r>
  </si>
  <si>
    <r>
      <t>EXIGIBLE A LARGO PLAZO</t>
    </r>
    <r>
      <rPr>
        <sz val="10"/>
        <rFont val="Segoe UI"/>
        <family val="2"/>
      </rPr>
      <t>: Pasivo NO corriente - Pasivo a largo plazo - Long Term Liabilities.</t>
    </r>
  </si>
  <si>
    <r>
      <t>EXIGIBLE A CORTO PLAZO</t>
    </r>
    <r>
      <rPr>
        <sz val="10"/>
        <rFont val="Segoe UI"/>
        <family val="2"/>
      </rPr>
      <t>: Pasivo Corriente - Pasivo Circulante - Short Term Liabilities</t>
    </r>
  </si>
  <si>
    <r>
      <t>RECURSOS PERMANENTES</t>
    </r>
    <r>
      <rPr>
        <sz val="10"/>
        <rFont val="Segoe UI"/>
        <family val="2"/>
      </rPr>
      <t>: Patrimonio Neto + Exigible a largo plazo.</t>
    </r>
  </si>
  <si>
    <r>
      <t>FONDO de MANIOBRA</t>
    </r>
    <r>
      <rPr>
        <sz val="10"/>
        <rFont val="Segoe UI"/>
        <family val="2"/>
      </rPr>
      <t>: Capital de trabajo - Fondo de Rotación - Working Capital</t>
    </r>
  </si>
  <si>
    <t>CUENTA RESULTADOS</t>
  </si>
  <si>
    <r>
      <t>COSTE DE LAS VENTAS</t>
    </r>
    <r>
      <rPr>
        <sz val="10"/>
        <rFont val="Segoe UI"/>
        <family val="2"/>
      </rPr>
      <t xml:space="preserve">: Consumo más gastos directos generados por la producción o prestación del servicio - </t>
    </r>
  </si>
  <si>
    <t>Cost of Sales / Cost of goods (según caso).</t>
  </si>
  <si>
    <r>
      <t>MARGEN BRUTO</t>
    </r>
    <r>
      <rPr>
        <sz val="10"/>
        <rFont val="Segoe UI"/>
        <family val="2"/>
      </rPr>
      <t>: Ventas menos Coste de las ventas - Gross Margin</t>
    </r>
  </si>
  <si>
    <t xml:space="preserve">Generalmente en las hojas los cálculos se realizan entendiendo por ventas "ingresos operativos" (ventas + otros </t>
  </si>
  <si>
    <t>ingresos).</t>
  </si>
  <si>
    <r>
      <t>E.B.I.T.D.A.</t>
    </r>
    <r>
      <rPr>
        <sz val="10"/>
        <rFont val="Segoe UI"/>
        <family val="2"/>
      </rPr>
      <t xml:space="preserve">: Resultado operativo más amortizaciones (depreciaciones). Earnings Before Interest Taxes </t>
    </r>
  </si>
  <si>
    <t>Depreciations &amp; Amortizations</t>
  </si>
  <si>
    <t xml:space="preserve">Ganancias antes de intereses (y gastos financieros), impuestos, depreciaciones y amortizaciones. </t>
  </si>
  <si>
    <t>En nuestro caso, el EBITDA no incluye los ingresos financieros.</t>
  </si>
  <si>
    <r>
      <t>RESULTADO OPERATIVO</t>
    </r>
    <r>
      <rPr>
        <sz val="10"/>
        <rFont val="Segoe UI"/>
        <family val="2"/>
      </rPr>
      <t>: Resultado de la explotación - Beneficio operativo. EBITDA más amortizaciones:EBITA.</t>
    </r>
  </si>
  <si>
    <r>
      <t>Resultado - BAII</t>
    </r>
    <r>
      <rPr>
        <sz val="10"/>
        <rFont val="Segoe UI"/>
        <family val="2"/>
      </rPr>
      <t>: Beneficio antes de intereses (ingresos y gastos financieros) e impuestos.</t>
    </r>
  </si>
  <si>
    <r>
      <t>RESULTADO FINANCIERO</t>
    </r>
    <r>
      <rPr>
        <sz val="10"/>
        <rFont val="Segoe UI"/>
        <family val="2"/>
      </rPr>
      <t>:  Ingresos financieros - gastos financieros.</t>
    </r>
  </si>
  <si>
    <r>
      <t>BENEFICIO BRUTO</t>
    </r>
    <r>
      <rPr>
        <sz val="10"/>
        <rFont val="Segoe UI"/>
        <family val="2"/>
      </rPr>
      <t>: Beneficio antes de impuestos - Resultado antes de impuestos - BAI. Gross Profit.</t>
    </r>
  </si>
  <si>
    <r>
      <t>BENEFICIO NETO</t>
    </r>
    <r>
      <rPr>
        <sz val="10"/>
        <rFont val="Segoe UI"/>
        <family val="2"/>
      </rPr>
      <t>: Beneficio después de impuestos - Resultado Neto - Resultado después de impuestos - Net Profit</t>
    </r>
  </si>
  <si>
    <r>
      <t>AMORTIZACIONES</t>
    </r>
    <r>
      <rPr>
        <sz val="10"/>
        <rFont val="Segoe UI"/>
        <family val="2"/>
      </rPr>
      <t>: Depreciaciones - depreciations.</t>
    </r>
  </si>
  <si>
    <t>SIGNIFICADO DE LOS RATIOS Y CÁLCULO</t>
  </si>
  <si>
    <r>
      <t xml:space="preserve">Ratio de </t>
    </r>
    <r>
      <rPr>
        <b/>
        <sz val="11"/>
        <rFont val="Segoe UI"/>
        <family val="2"/>
      </rPr>
      <t>LIQUIDEZ</t>
    </r>
  </si>
  <si>
    <t xml:space="preserve">   Activo circulante ÷ Exigible corto plazo</t>
  </si>
  <si>
    <t>A veces es denominado: Ratio de solvencia.</t>
  </si>
  <si>
    <t>¿Qué es? ¿Qué mide?</t>
  </si>
  <si>
    <t xml:space="preserve">Compara las deudas a corto plazo con el activo circulante (dinero, realizable y stocks) y evalúa la capacidad </t>
  </si>
  <si>
    <t xml:space="preserve">de la empresa para hacer frente a sus pagos a MEDIO PLAZO. Su valor depende esencialmente de la </t>
  </si>
  <si>
    <t xml:space="preserve">velocidad de rotación de las cuentas a cobrar y a pagar y de los stocks. </t>
  </si>
  <si>
    <t xml:space="preserve">Por esa razón el ratio ideal de una empresa de servicios comparado con el de una empresa industrial </t>
  </si>
  <si>
    <t>puede ser notablemente distinto.</t>
  </si>
  <si>
    <r>
      <t xml:space="preserve">RATIO IDEAL: 2 </t>
    </r>
    <r>
      <rPr>
        <i/>
        <sz val="11"/>
        <color rgb="FF953734"/>
        <rFont val="Segoe UI"/>
        <family val="2"/>
      </rPr>
      <t>o ligeramente por arriba o abajo según sector.</t>
    </r>
  </si>
  <si>
    <t>Si es mucho menor  de 2, la empresa podría tener problemas de liquidez con riesgo de suspensión de pagos.</t>
  </si>
  <si>
    <t>RATIO 1 significa que circulante y exigible al corto son iguales, por tanto, a medida que el ratio se acerca a 1,</t>
  </si>
  <si>
    <t xml:space="preserve"> los riesgos se incrementan notablemente y en la mayoría de casos ratio 1 significará la imposibilidad de pago. </t>
  </si>
  <si>
    <r>
      <t>Ratio de</t>
    </r>
    <r>
      <rPr>
        <b/>
        <sz val="11"/>
        <rFont val="Segoe UI"/>
        <family val="2"/>
      </rPr>
      <t xml:space="preserve"> TESORERÍA</t>
    </r>
    <r>
      <rPr>
        <b/>
        <sz val="10"/>
        <rFont val="Segoe UI"/>
        <family val="2"/>
      </rPr>
      <t xml:space="preserve"> </t>
    </r>
    <r>
      <rPr>
        <sz val="10"/>
        <rFont val="Segoe UI"/>
        <family val="2"/>
      </rPr>
      <t>- ACID TEST</t>
    </r>
  </si>
  <si>
    <t xml:space="preserve">   (Disponible + Realizable) ÷ Exigible corto plazo</t>
  </si>
  <si>
    <t xml:space="preserve">Hace lo mismo que en el caso anterior pero sin tener en cuenta los stocks, mide la distancia a la suspensión de </t>
  </si>
  <si>
    <t>pagos. En empresas de servicios (sin existencias), este ratio será el mismo que el de liquidez.</t>
  </si>
  <si>
    <r>
      <t xml:space="preserve">RATIO IDEAL: 1 </t>
    </r>
    <r>
      <rPr>
        <i/>
        <sz val="11"/>
        <color rgb="FF974806"/>
        <rFont val="Segoe UI"/>
        <family val="2"/>
      </rPr>
      <t xml:space="preserve">o ligeramente por debajo </t>
    </r>
    <r>
      <rPr>
        <sz val="11"/>
        <color rgb="FF974806"/>
        <rFont val="Segoe UI"/>
        <family val="2"/>
      </rPr>
      <t>(0,8)</t>
    </r>
    <r>
      <rPr>
        <i/>
        <sz val="11"/>
        <color rgb="FF974806"/>
        <rFont val="Segoe UI"/>
        <family val="2"/>
      </rPr>
      <t>.</t>
    </r>
  </si>
  <si>
    <t xml:space="preserve">Ratio &lt;1. Si es mucho más bajo de 1, es posible que la empresa tenga problemas para afrontar los pagos e, </t>
  </si>
  <si>
    <t>incluso, suspenderlos.</t>
  </si>
  <si>
    <t>Ratio &gt;1. Si es mucho más alto, es posible que los recursos disponibles se estén infrautilizando (tesorería ociosa).</t>
  </si>
  <si>
    <r>
      <t xml:space="preserve">Ratio de </t>
    </r>
    <r>
      <rPr>
        <b/>
        <sz val="11"/>
        <rFont val="Segoe UI"/>
        <family val="2"/>
      </rPr>
      <t>DISPONIBILIDAD</t>
    </r>
  </si>
  <si>
    <t xml:space="preserve">   Disponible ÷ Exigible corto plazo</t>
  </si>
  <si>
    <t>Compara las deudas a corto plazo con el disponible. Evalúa la capacidad de hacer frente a los pagos a corto plazo</t>
  </si>
  <si>
    <t xml:space="preserve"> con el dinero que tienes hoy.</t>
  </si>
  <si>
    <t xml:space="preserve">Este es un ratio complementario y que - para que sea efectivo - debe tomarse un valor medio pues la </t>
  </si>
  <si>
    <t>disponibilidad varía mucho durante el ejercicio.</t>
  </si>
  <si>
    <r>
      <t xml:space="preserve">RATIO IDEAL: </t>
    </r>
    <r>
      <rPr>
        <sz val="10"/>
        <color rgb="FF974806"/>
        <rFont val="Segoe UI"/>
        <family val="2"/>
      </rPr>
      <t>No lo hay, varía mucho, en general entre 0,10 y 0,30</t>
    </r>
    <r>
      <rPr>
        <i/>
        <sz val="10"/>
        <color rgb="FF974806"/>
        <rFont val="Segoe UI"/>
        <family val="2"/>
      </rPr>
      <t>.</t>
    </r>
  </si>
  <si>
    <t>Tómalo como una referencia complementaria a los anteriores y si es muy bajo, analiza la tesorería previsional y el</t>
  </si>
  <si>
    <t>ratio siguiente.</t>
  </si>
  <si>
    <t>ENDEUDAMIENTO</t>
  </si>
  <si>
    <t xml:space="preserve">Los ratios que se incluyen a continuación, evalúan el endeudamiento desde distintas ópticas: Respecto al </t>
  </si>
  <si>
    <t xml:space="preserve">Patrimonio Neto (capitales propios), respecto a los activos, en relación a la capacidad de la empresa para </t>
  </si>
  <si>
    <t>generar fondos yretornar dichos préstamos, etc.</t>
  </si>
  <si>
    <t>En general, lo primero que debe evaluarse es si el ratio de endeudamiento respecto a los capitales propios</t>
  </si>
  <si>
    <t xml:space="preserve">(PN) es adecuado, debe tenerse en cuenta que en muchos países, los administradores de las empresas </t>
  </si>
  <si>
    <t>tienen obligaciones legales en caso de que la empresa no cumpla ciertos ratios.</t>
  </si>
  <si>
    <r>
      <t xml:space="preserve">Ratio </t>
    </r>
    <r>
      <rPr>
        <b/>
        <sz val="11"/>
        <rFont val="Segoe UI"/>
        <family val="2"/>
      </rPr>
      <t>ENDEUDAMIENTO</t>
    </r>
    <r>
      <rPr>
        <sz val="11"/>
        <rFont val="Segoe UI"/>
        <family val="2"/>
      </rPr>
      <t xml:space="preserve"> (global)</t>
    </r>
  </si>
  <si>
    <t xml:space="preserve"> Pasivo Total ÷ Patrimonio Neto</t>
  </si>
  <si>
    <t xml:space="preserve">Relaciona los fondos ajenos con el patrimonio neto (fondos propios de la empresa), ratio 1 será PN igual </t>
  </si>
  <si>
    <t>al total de las deudas de la empresa.</t>
  </si>
  <si>
    <t xml:space="preserve">En general se considera que las deudas no deben superar a los fondos propios (el ratio no debería </t>
  </si>
  <si>
    <t>ser superior a 1), en caso contrario no estaríamos en situación de afrontar una etapa de crisis.</t>
  </si>
  <si>
    <r>
      <t>RATIO IDEAL: NO mayor que 1</t>
    </r>
    <r>
      <rPr>
        <i/>
        <sz val="10"/>
        <color rgb="FF974806"/>
        <rFont val="Segoe UI"/>
        <family val="2"/>
      </rPr>
      <t>.</t>
    </r>
  </si>
  <si>
    <t xml:space="preserve">Mayor que 1 puede indicar que los fondos propios son insuficientes; la empresa depende en exceso de sus </t>
  </si>
  <si>
    <t>acreedores y su situación financiera puede ser de riesgo.</t>
  </si>
  <si>
    <t xml:space="preserve">Mucho menor que 1 puede revelar que el PN es excesivo y no se aprovechan todas las oportunidades </t>
  </si>
  <si>
    <t xml:space="preserve">de financiación. </t>
  </si>
  <si>
    <t xml:space="preserve">Es posible que incrementado los recursos ajenos el porcentaje de beneficios de la empresa se incrementase. </t>
  </si>
  <si>
    <r>
      <rPr>
        <b/>
        <sz val="11"/>
        <rFont val="Segoe UI"/>
        <family val="2"/>
      </rPr>
      <t>ENDEUDAMIENTO</t>
    </r>
    <r>
      <rPr>
        <sz val="11"/>
        <rFont val="Segoe UI"/>
        <family val="2"/>
      </rPr>
      <t xml:space="preserve"> CORTO PLAZO</t>
    </r>
  </si>
  <si>
    <t xml:space="preserve">   Exigible corto plazo ÷ Patrimonio Neto</t>
  </si>
  <si>
    <t>Mide la relación entre las deudas al corto plazo y los fondos propios (PN).</t>
  </si>
  <si>
    <t>Naturalmente, cuanto mayor sea este ratio, peor será la situación financiera de la empresa.</t>
  </si>
  <si>
    <t xml:space="preserve">La comparación con el ratio anterior nos ofrecerá una visión respecto a la calidad de la deuda (similar a la del </t>
  </si>
  <si>
    <t>ratio de ese nombre).</t>
  </si>
  <si>
    <r>
      <t xml:space="preserve">Ratio </t>
    </r>
    <r>
      <rPr>
        <b/>
        <sz val="11"/>
        <rFont val="Segoe UI"/>
        <family val="2"/>
      </rPr>
      <t>AUTONOMÍA</t>
    </r>
  </si>
  <si>
    <t xml:space="preserve">  Patrimonio Neto ÷ Pasivo Total</t>
  </si>
  <si>
    <t>Evalúa lo mismo que el ratio de endeudamiento.</t>
  </si>
  <si>
    <t xml:space="preserve">Este ratio nos ofrece una evaluación similar al ratio de endeudamiento pero desde otra óptica (al revés): </t>
  </si>
  <si>
    <t>Compara los fondos propios con las deudas.</t>
  </si>
  <si>
    <r>
      <t>RATIO IDEAL: No menor de 1</t>
    </r>
    <r>
      <rPr>
        <sz val="10"/>
        <color rgb="FF974806"/>
        <rFont val="Segoe UI"/>
        <family val="2"/>
      </rPr>
      <t xml:space="preserve"> (al revés que el ratio de endeudamiento)</t>
    </r>
    <r>
      <rPr>
        <i/>
        <sz val="10"/>
        <color rgb="FF974806"/>
        <rFont val="Segoe UI"/>
        <family val="2"/>
      </rPr>
      <t>.</t>
    </r>
  </si>
  <si>
    <t xml:space="preserve">En general, el Patrimonio Neto debería ser igual a la deuda (Ratio 1) o no mucho menor. </t>
  </si>
  <si>
    <t>Si el ratio es superior a 1  es probable que haya activos ociosos.</t>
  </si>
  <si>
    <t>GARANTÍA y ESTABILIDAD</t>
  </si>
  <si>
    <t xml:space="preserve">Estos ratios ofrecen una perspectiva desde distintos ángulos (garantía, seguridad a largo plazo </t>
  </si>
  <si>
    <t>y estabilidad) a los acreedores de la empresa.</t>
  </si>
  <si>
    <r>
      <t>Ratio de</t>
    </r>
    <r>
      <rPr>
        <b/>
        <sz val="11"/>
        <rFont val="Segoe UI"/>
        <family val="2"/>
      </rPr>
      <t xml:space="preserve"> GARANTÍA</t>
    </r>
  </si>
  <si>
    <t xml:space="preserve">   Activo real ÷ Total Pasivo </t>
  </si>
  <si>
    <r>
      <t xml:space="preserve">Compara el activo </t>
    </r>
    <r>
      <rPr>
        <b/>
        <i/>
        <sz val="10"/>
        <rFont val="Tahoma"/>
        <family val="2"/>
      </rPr>
      <t>real</t>
    </r>
    <r>
      <rPr>
        <i/>
        <sz val="10"/>
        <rFont val="Tahoma"/>
        <family val="2"/>
      </rPr>
      <t xml:space="preserve"> de la empresa con el total de deudas de la misma y significa la garantía que la </t>
    </r>
  </si>
  <si>
    <t>empresa ofrece a sus acreedores.</t>
  </si>
  <si>
    <r>
      <t xml:space="preserve">El punto clave es determinar cuidadosamente el activo </t>
    </r>
    <r>
      <rPr>
        <i/>
        <u/>
        <sz val="10"/>
        <rFont val="Tahoma"/>
        <family val="2"/>
      </rPr>
      <t>real</t>
    </r>
    <r>
      <rPr>
        <i/>
        <sz val="10"/>
        <rFont val="Tahoma"/>
        <family val="2"/>
      </rPr>
      <t>, segregando del valor total los activos ficticios</t>
    </r>
  </si>
  <si>
    <t>o activos inmateriales sin valor de realización. Si este ratio es importante en tu caso, deberás verificar los cálculos</t>
  </si>
  <si>
    <t>realizados por la hoja y, sobretodo, ajustar ese activo real.</t>
  </si>
  <si>
    <r>
      <t xml:space="preserve">RATIO IDEAL: </t>
    </r>
    <r>
      <rPr>
        <b/>
        <sz val="10"/>
        <color rgb="FF974806"/>
        <rFont val="Segoe UI"/>
        <family val="2"/>
      </rPr>
      <t xml:space="preserve">2, </t>
    </r>
    <r>
      <rPr>
        <sz val="12"/>
        <color rgb="FF974806"/>
        <rFont val="Segoe UI"/>
        <family val="2"/>
      </rPr>
      <t xml:space="preserve">siempre debe ser mayor que 1, es aceptable a partir de 1,5. </t>
    </r>
  </si>
  <si>
    <t>Un índice de 2 significa que la mitad del activo es financiado por fondos propios y el resto por recursos ajenos.</t>
  </si>
  <si>
    <r>
      <t xml:space="preserve">Ratio de </t>
    </r>
    <r>
      <rPr>
        <b/>
        <sz val="12"/>
        <rFont val="Segoe UI"/>
        <family val="2"/>
      </rPr>
      <t>CONSISTENCIA</t>
    </r>
  </si>
  <si>
    <t xml:space="preserve">   Activo fijo ÷ Exigible a largo plazo</t>
  </si>
  <si>
    <t>A veces es denominado: Ratio de firmeza.</t>
  </si>
  <si>
    <t xml:space="preserve">Compara el activo fijo (inmovilizado) con las deudas a largo plazo y representa el grado de seguridad que </t>
  </si>
  <si>
    <t>se ofrece a los acreedores a largo plazo pues radiografía la situación futura de la empresa.</t>
  </si>
  <si>
    <r>
      <t>RATIO IDEAL: 2</t>
    </r>
    <r>
      <rPr>
        <sz val="12"/>
        <color rgb="FF974806"/>
        <rFont val="Tahoma"/>
        <family val="2"/>
      </rPr>
      <t xml:space="preserve">. </t>
    </r>
  </si>
  <si>
    <t xml:space="preserve">Esto significa que la mitad del inmovilizado es financiado mediante préstamos a largo plazo y el resto con fondos </t>
  </si>
  <si>
    <t>propios.</t>
  </si>
  <si>
    <r>
      <t xml:space="preserve">Ratio de </t>
    </r>
    <r>
      <rPr>
        <b/>
        <sz val="11"/>
        <rFont val="Segoe UI"/>
        <family val="2"/>
      </rPr>
      <t>ESTABILIDAD</t>
    </r>
  </si>
  <si>
    <r>
      <t xml:space="preserve">Activo fijo ÷ (Patrimonio Neto + </t>
    </r>
    <r>
      <rPr>
        <sz val="9"/>
        <rFont val="Segoe UI"/>
        <family val="2"/>
      </rPr>
      <t>Exigible a largo plazo</t>
    </r>
    <r>
      <rPr>
        <sz val="10"/>
        <rFont val="Segoe UI"/>
        <family val="2"/>
      </rPr>
      <t>)</t>
    </r>
  </si>
  <si>
    <t>se ofrece.</t>
  </si>
  <si>
    <r>
      <t>RATIO IDEAL: Menor que 1</t>
    </r>
    <r>
      <rPr>
        <sz val="12"/>
        <color rgb="FF974806"/>
        <rFont val="Tahoma"/>
        <family val="2"/>
      </rPr>
      <t xml:space="preserve">. </t>
    </r>
  </si>
  <si>
    <t>De lo contrario, el circulante estará financiando parte del inmovilizado.</t>
  </si>
  <si>
    <t>FONDO DE MANIOBRA (Capital de trabajo)</t>
  </si>
  <si>
    <t xml:space="preserve">El Fondo de maniobra o capital de trabajo es la cantidad de circulante que permanece inmovilizado </t>
  </si>
  <si>
    <t>durante el ciclo operativo para hacer posible el funcionamiento de la actividad ordinaria de la empresa.</t>
  </si>
  <si>
    <t xml:space="preserve">Se suele definir como la parte del circulante financiado con recursos permanentes … aunque es más </t>
  </si>
  <si>
    <t xml:space="preserve">fácil de entender así: es la diferencia entre el circulante  y el exigible a corto plazo. </t>
  </si>
  <si>
    <t>El FdM es el que asegura que la empresa pueda hacer frente a sus compromisos de pago y, por tanto, es</t>
  </si>
  <si>
    <t>fundamental.</t>
  </si>
  <si>
    <t xml:space="preserve">Un FdM negativo, obviamente significará que se está en suspensión de pagos… </t>
  </si>
  <si>
    <r>
      <t xml:space="preserve">Ratio de </t>
    </r>
    <r>
      <rPr>
        <b/>
        <sz val="11"/>
        <rFont val="Segoe UI"/>
        <family val="2"/>
      </rPr>
      <t>Fondo de Maniobra</t>
    </r>
  </si>
  <si>
    <t xml:space="preserve">   Fondo de maniobra ÷ Exigible corto plazo</t>
  </si>
  <si>
    <t xml:space="preserve">Mide la proporción de FdM respecto al exigible al corto plazo, así ratio 1 sería que FdM = ECP y 0,5 </t>
  </si>
  <si>
    <t>que el FdM es  la mitad que el ECP.</t>
  </si>
  <si>
    <r>
      <t>RATIO IDEAL:</t>
    </r>
    <r>
      <rPr>
        <b/>
        <sz val="10"/>
        <color rgb="FF974806"/>
        <rFont val="Segoe UI"/>
        <family val="2"/>
      </rPr>
      <t xml:space="preserve"> </t>
    </r>
    <r>
      <rPr>
        <sz val="10"/>
        <color rgb="FF974806"/>
        <rFont val="Tahoma"/>
        <family val="2"/>
      </rPr>
      <t xml:space="preserve">No existe, varía mucho según sectores y situaciones, se suele aceptar 0,5 como genérico. </t>
    </r>
  </si>
  <si>
    <r>
      <t xml:space="preserve">Ratio </t>
    </r>
    <r>
      <rPr>
        <b/>
        <sz val="11"/>
        <rFont val="Segoe UI"/>
        <family val="2"/>
      </rPr>
      <t>FdM en días</t>
    </r>
  </si>
  <si>
    <t xml:space="preserve">   (Fondo de maniobra ÷ Ventas) x 360</t>
  </si>
  <si>
    <t xml:space="preserve">Es el número de días que tarda en regenerarse el fondo de maniobra a través de la actividad normal </t>
  </si>
  <si>
    <t xml:space="preserve">de la empresa. </t>
  </si>
  <si>
    <t xml:space="preserve">RATIO IDEAL: </t>
  </si>
  <si>
    <t xml:space="preserve">Depende de los sectores, en general un número de días bajo señala un proceso productivo corto con una </t>
  </si>
  <si>
    <t>necesidad moderada de FdM.</t>
  </si>
  <si>
    <t xml:space="preserve"> La rentabilidad debe analizarse desde dos puntos de vista: </t>
  </si>
  <si>
    <r>
      <t xml:space="preserve"> (1) </t>
    </r>
    <r>
      <rPr>
        <b/>
        <i/>
        <sz val="10"/>
        <color rgb="FFC00000"/>
        <rFont val="Segoe UI"/>
        <family val="2"/>
      </rPr>
      <t>Rentabilidad Financiera</t>
    </r>
    <r>
      <rPr>
        <i/>
        <sz val="10"/>
        <color rgb="FFC00000"/>
        <rFont val="Segoe UI"/>
        <family val="2"/>
      </rPr>
      <t xml:space="preserve">: la más importante pues nos indica el Beneficio generado en relación con los </t>
    </r>
  </si>
  <si>
    <t>fondos propios.</t>
  </si>
  <si>
    <r>
      <t xml:space="preserve"> (2) </t>
    </r>
    <r>
      <rPr>
        <b/>
        <i/>
        <sz val="10"/>
        <color rgb="FFC00000"/>
        <rFont val="Segoe UI"/>
        <family val="2"/>
      </rPr>
      <t>Rentabilidad Económica</t>
    </r>
    <r>
      <rPr>
        <i/>
        <sz val="10"/>
        <color rgb="FFC00000"/>
        <rFont val="Segoe UI"/>
        <family val="2"/>
      </rPr>
      <t>: Nos indica la productividad que estamos obteniendo del activo de la empresa.</t>
    </r>
  </si>
  <si>
    <t>Rentabilidad Financiera Neta</t>
  </si>
  <si>
    <t xml:space="preserve">     Beneficio Neto ÷ Patrimonio Neto</t>
  </si>
  <si>
    <t xml:space="preserve">Compara el BENEFICIO NETO con el Patrimonio Neto. </t>
  </si>
  <si>
    <t xml:space="preserve">Mide la correlación entre ambas magnitudes, así ratio 1 significaría que el Beneficio Neto es igual al Patrimonio </t>
  </si>
  <si>
    <t>Neto, por encima de 1 es más el Beneficio Neto que el Patrimonio Neto.</t>
  </si>
  <si>
    <t>Cuanto más alto sea este ratio significa que obtenemos más rentabilidad a los recursos propios (capitales propios).</t>
  </si>
  <si>
    <t>Rentabilidad Económica Neta</t>
  </si>
  <si>
    <t xml:space="preserve">     Beneficio Neto ÷ Activo total</t>
  </si>
  <si>
    <t xml:space="preserve">Compara el BENEFICIO NETO con el ACTIVO. </t>
  </si>
  <si>
    <t>Mide la correlación entre ambas magnitudes, así ratio 1 significaría que el Beneficio Neto es igual al ACTIVO.</t>
  </si>
  <si>
    <t>Cuanto más alto sea este ratio significa que obtenemos más productividad al activo.</t>
  </si>
  <si>
    <t>Rentabilidad Recursos Totales</t>
  </si>
  <si>
    <t xml:space="preserve">     Beneficio Neto ÷ (Patrimonio Neto + Pasivo)</t>
  </si>
  <si>
    <t xml:space="preserve">Compara el BENEFICIO NETO con la suma de PN y PASIVO, es decir: indica la rentabilidad que obtenemos al </t>
  </si>
  <si>
    <t xml:space="preserve">conjunto de recursos aplicados en la empresa.  Mide la correlación entre ambas magnitudes, así ratio 1 </t>
  </si>
  <si>
    <t>significaría que el Beneficio Neto es igual a PN+PASIVO.</t>
  </si>
  <si>
    <t xml:space="preserve">Cuanto más alto sea este ratio significa que obtenemos más rentabilidad a los recursos de la empresa: </t>
  </si>
  <si>
    <t>RENTABILIDAD FINANCIERA GLOBAL.</t>
  </si>
  <si>
    <t>ROTACIÓN DE ACTIVOS</t>
  </si>
  <si>
    <t xml:space="preserve">Estos ratios permiten analizar cual es el rendimiento de los activos, todos se obtienen dividendo </t>
  </si>
  <si>
    <t>las ventas por el activo correspondiente.</t>
  </si>
  <si>
    <t xml:space="preserve">El valor ideal siempre es que sean lo más elevados posible y su análisis es importante sobretodo cuando se </t>
  </si>
  <si>
    <t>comparan varios años.</t>
  </si>
  <si>
    <t xml:space="preserve">El concepto es: Una empresa es más eficiente cuanto más capaz es de generar más ventas con menos inversiones </t>
  </si>
  <si>
    <t>y, por tanto, a un coste menor.</t>
  </si>
  <si>
    <t>ROTACIÓN DEL ACTIVO</t>
  </si>
  <si>
    <t xml:space="preserve">     Ventas ÷ Activo Total</t>
  </si>
  <si>
    <t xml:space="preserve">Refleja las veces que se ha utilizado el total de activo en la obtención de las ventas. </t>
  </si>
  <si>
    <t xml:space="preserve">Interesa que su valor sea lo más elevado posible, ya que significa un buen aprovechamiento de los recursos </t>
  </si>
  <si>
    <t>disponibles.</t>
  </si>
  <si>
    <r>
      <t>ROTACIÓN ACTIVO FIJO</t>
    </r>
    <r>
      <rPr>
        <b/>
        <sz val="8"/>
        <rFont val="Segoe UI"/>
        <family val="2"/>
      </rPr>
      <t xml:space="preserve"> </t>
    </r>
  </si>
  <si>
    <t xml:space="preserve">       Ventas ÷ Activo Fijo</t>
  </si>
  <si>
    <t>Cuanto más alto sea este ratio significa que se generan más ventas mediante el activo fijo.</t>
  </si>
  <si>
    <t>Si la empresa tiene activos no funcionales, es mejor usar el ratio ventas divido por el activo funcional (únicamente).</t>
  </si>
  <si>
    <t>(Clientes ÷ Ventas) x 360</t>
  </si>
  <si>
    <t>Calcula el plazo medio de cobro a los clientes.</t>
  </si>
  <si>
    <t xml:space="preserve">Naturalmente, cuanto menor sea el plazo, mejor para la empresa y - en cualquier caso, es importante </t>
  </si>
  <si>
    <t>que este plazo sea siempre menor que el de pago a los proveedores. Esa comparación es importante.</t>
  </si>
  <si>
    <t xml:space="preserve">Ten en cuenta que el ratio "perfecto" es: (clientes + efectos a cobrar + efectos descontados pendientes </t>
  </si>
  <si>
    <t>de vencimiento) ÷ Ventas.</t>
  </si>
  <si>
    <t>Si deseas una mayor precisión, deberás determinar esos valores y modificar la fórmula.</t>
  </si>
  <si>
    <t>(Proveedores ÷ Compras) x 360</t>
  </si>
  <si>
    <t>Calcula el plazo medio de pago a los proveedores.</t>
  </si>
  <si>
    <t xml:space="preserve">Cuanto mayor sea el plazo, mejor para la empresa, en cualquier caso siempre debe ser superior al de cobro a </t>
  </si>
  <si>
    <t>los clientes.</t>
  </si>
  <si>
    <t>Uso de la hoja</t>
  </si>
  <si>
    <t xml:space="preserve">Aquí debes incluir los datos de los balances que quieres analizar </t>
  </si>
  <si>
    <t>Pon los datos (balances y datos varios) siguiendo los criterios incluidos en la hoja</t>
  </si>
  <si>
    <t xml:space="preserve">  Antes de comenzar, ten en cuenta</t>
  </si>
  <si>
    <t xml:space="preserve">  Para que el análisis resultante sea confiable, hay que tener muy presente los siguientes puntos:</t>
  </si>
  <si>
    <r>
      <t xml:space="preserve"> </t>
    </r>
    <r>
      <rPr>
        <b/>
        <sz val="10"/>
        <rFont val="Segoe UI"/>
        <family val="2"/>
      </rPr>
      <t xml:space="preserve"> 1º Fiabilidad de los datos:</t>
    </r>
    <r>
      <rPr>
        <sz val="10"/>
        <rFont val="Tahoma"/>
        <family val="2"/>
      </rPr>
      <t xml:space="preserve"> Si los datos no son fiables o las valoraciones no son correctas, las conclusiones del análisis siempre</t>
    </r>
  </si>
  <si>
    <t xml:space="preserve">      serán erróneas. Asegúrate de su fiabilidad antes de comenzar…</t>
  </si>
  <si>
    <r>
      <rPr>
        <b/>
        <sz val="10"/>
        <rFont val="Segoe UI"/>
        <family val="2"/>
      </rPr>
      <t xml:space="preserve">  2º Valores significativos:</t>
    </r>
    <r>
      <rPr>
        <sz val="10"/>
        <rFont val="Tahoma"/>
        <family val="2"/>
      </rPr>
      <t xml:space="preserve"> Para un análisis preciso, hay que procurar que los datos sean realmente representativos y no sólo el  </t>
    </r>
  </si>
  <si>
    <t xml:space="preserve">      reflejo de la situación en un momento excepcional. Por ejemplo, puede pasar que los importes de ciertas cuentas (existencias, </t>
  </si>
  <si>
    <t xml:space="preserve">      caja …) a final de año no sean valores demasiado "normales". En estos casos, si se desea una mayor  fiabilidad, será necesario </t>
  </si>
  <si>
    <t xml:space="preserve">      obtener un valor promedio anual.   </t>
  </si>
  <si>
    <r>
      <t xml:space="preserve">  </t>
    </r>
    <r>
      <rPr>
        <b/>
        <sz val="10"/>
        <rFont val="Segoe UI"/>
        <family val="2"/>
      </rPr>
      <t>3º Diferencias sectoriales:</t>
    </r>
    <r>
      <rPr>
        <sz val="10"/>
        <rFont val="Tahoma"/>
        <family val="2"/>
      </rPr>
      <t xml:space="preserve"> Los ratios y valoraciones que se hacen en este libro hacen referencia a valores ideales y genéricos… </t>
    </r>
  </si>
  <si>
    <r>
      <t xml:space="preserve">      </t>
    </r>
    <r>
      <rPr>
        <sz val="10"/>
        <rFont val="Tahoma"/>
        <family val="2"/>
      </rPr>
      <t>Es importante tener en cuenta que cada sector tiene unas especificidades diferenciales que obligan a  distinguir cada empresa</t>
    </r>
  </si>
  <si>
    <t xml:space="preserve">      según el sector donde opere. En consecuencia: toma nuestras valoraciones como una referencia pero comprueba si en tu sector</t>
  </si>
  <si>
    <t xml:space="preserve">      son realmente aplicables. Usa siempre los referentes de tu sector.</t>
  </si>
  <si>
    <r>
      <rPr>
        <b/>
        <sz val="10"/>
        <rFont val="Segoe UI"/>
        <family val="2"/>
      </rPr>
      <t xml:space="preserve">  4º Tamaño de la empresa y zona geográfica:</t>
    </r>
    <r>
      <rPr>
        <sz val="10"/>
        <rFont val="Tahoma"/>
        <family val="2"/>
      </rPr>
      <t xml:space="preserve"> El mismo comentario anterior (diferencias sectoriales) hay que hacerlo respecto </t>
    </r>
  </si>
  <si>
    <t xml:space="preserve">      al tamaño y a la ubicación geográfica o país donde la empresa opere.</t>
  </si>
  <si>
    <t xml:space="preserve">      En definitiva: a la hora de analizar una empresa debe tenerse muy en cuenta el sector, el tamaño y la zona geográfica</t>
  </si>
  <si>
    <t xml:space="preserve">      donde opera.</t>
  </si>
  <si>
    <t>ANÁLISIS de 4 PUNTOS</t>
  </si>
  <si>
    <t>Balance a analizar</t>
  </si>
  <si>
    <t>Análisis rápido de 4 puntos clave</t>
  </si>
  <si>
    <t>1- LIQUIDEZ</t>
  </si>
  <si>
    <t>3- ENDEUDAMIENTO</t>
  </si>
  <si>
    <t>Patrimonio Neto y PASIVO</t>
  </si>
  <si>
    <t>2- CAPITALIZACIÓN</t>
  </si>
  <si>
    <t>4- GARANTÍA</t>
  </si>
  <si>
    <t>Análisis BÁSICO de los BALANCES</t>
  </si>
  <si>
    <t>Análisis de los balances</t>
  </si>
  <si>
    <t>Análisis de RATIOS</t>
  </si>
  <si>
    <t>parámetros de análisis - NO BORRAR</t>
  </si>
  <si>
    <t>Ratios para el análisis</t>
  </si>
  <si>
    <t>cuadre del balance</t>
  </si>
  <si>
    <t>Activo FIJO</t>
  </si>
  <si>
    <t>comparación circulantes</t>
  </si>
  <si>
    <t>ratio</t>
  </si>
  <si>
    <t>activo</t>
  </si>
  <si>
    <t xml:space="preserve">% vs. Total </t>
  </si>
  <si>
    <t>pasivo</t>
  </si>
  <si>
    <t>RATIO CORRECTO:</t>
  </si>
  <si>
    <t xml:space="preserve"> Parece CORRECTO.</t>
  </si>
  <si>
    <t>ALARMA POR DEBAJO:</t>
  </si>
  <si>
    <t>Precaución, parece INSUFICIENTE</t>
  </si>
  <si>
    <t>ALARMA POR ENCIMA:</t>
  </si>
  <si>
    <t>Atención, parece EXCESIVO.</t>
  </si>
  <si>
    <t>Activo CIRCULANTE</t>
  </si>
  <si>
    <t>análisis DISPONIBILIDAD</t>
  </si>
  <si>
    <t>Realizable más disponible</t>
  </si>
  <si>
    <t>Exigible corto plazo</t>
  </si>
  <si>
    <t>análisis CAPITALIZACIÓN</t>
  </si>
  <si>
    <t>CORRECTO</t>
  </si>
  <si>
    <t>40-50%</t>
  </si>
  <si>
    <t>análisis ENDEUDAMIENTO</t>
  </si>
  <si>
    <t>Demasiado endeudamiento</t>
  </si>
  <si>
    <t>Precaución, parece EXCESIVO</t>
  </si>
  <si>
    <t>Falta de endeudamiento</t>
  </si>
  <si>
    <t>Realizable</t>
  </si>
  <si>
    <t>Atención, parece POCO.</t>
  </si>
  <si>
    <t>análisis GARANTÍA</t>
  </si>
  <si>
    <t>Disponible</t>
  </si>
  <si>
    <t>Patrimonio NETO y PASIVO</t>
  </si>
  <si>
    <t xml:space="preserve">LISTAS DESPLEGABLES </t>
  </si>
  <si>
    <t>balance</t>
  </si>
  <si>
    <t>inmovilizado</t>
  </si>
  <si>
    <t>circulante</t>
  </si>
  <si>
    <t>patrimonion</t>
  </si>
  <si>
    <t>Otras ctas. cobrar</t>
  </si>
  <si>
    <t>pasivocorriente</t>
  </si>
  <si>
    <t>pasivoNOcorriente</t>
  </si>
  <si>
    <t xml:space="preserve">TOTAL </t>
  </si>
  <si>
    <t>CAPITAL</t>
  </si>
  <si>
    <t>Pasivo LARGO PLAZO</t>
  </si>
  <si>
    <t>Pasivo CORTO PLAZO</t>
  </si>
  <si>
    <t>VARIACIÓN ANUAL</t>
  </si>
  <si>
    <t>FONDO de MANIOBRA</t>
  </si>
  <si>
    <t>Activo Fijo</t>
  </si>
  <si>
    <t>Activo Circulante</t>
  </si>
  <si>
    <t>P.N. y PASIVO</t>
  </si>
  <si>
    <t>Patrimonio Neto</t>
  </si>
  <si>
    <t>Pasivo Largo  Plazo</t>
  </si>
  <si>
    <t>Pasivo Corto Plazo</t>
  </si>
  <si>
    <t>ROTACIÓN ACTIVOS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</si>
</sst>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%"/>
    <numFmt numFmtId="166" formatCode="#,##0.0"/>
    <numFmt numFmtId="167" formatCode="#,##0.00_ ;[Red]\-#,##0.00\ "/>
    <numFmt numFmtId="168" formatCode="[$-F800]dddd\,\ mmmm\ dd\,\ yyyy"/>
  </numFmts>
  <fonts count="188">
    <font>
      <sz val="10"/>
      <color rgb="FF000000"/>
      <name val="Arial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</font>
    <font>
      <sz val="10"/>
      <color theme="1"/>
      <name val="Tahoma"/>
      <family val="2"/>
    </font>
    <font>
      <b/>
      <sz val="22"/>
      <color theme="0"/>
      <name val="Quattrocento Sans"/>
    </font>
    <font>
      <b/>
      <sz val="18"/>
      <color theme="0"/>
      <name val="Quattrocento Sans"/>
    </font>
    <font>
      <sz val="10"/>
      <name val="Arial"/>
      <family val="2"/>
    </font>
    <font>
      <sz val="9"/>
      <color theme="1"/>
      <name val="Quattrocento Sans"/>
    </font>
    <font>
      <sz val="9"/>
      <color rgb="FFA5A5A5"/>
      <name val="Quattrocento Sans"/>
    </font>
    <font>
      <b/>
      <sz val="10"/>
      <color theme="0"/>
      <name val="Quattrocento Sans"/>
    </font>
    <font>
      <sz val="10"/>
      <color rgb="FF7F7F7F"/>
      <name val="Quattrocento Sans"/>
    </font>
    <font>
      <b/>
      <sz val="16"/>
      <color rgb="FF000081"/>
      <name val="Quattrocento Sans"/>
    </font>
    <font>
      <b/>
      <sz val="14"/>
      <color rgb="FF000081"/>
      <name val="Quattrocento Sans"/>
    </font>
    <font>
      <sz val="11"/>
      <color theme="1"/>
      <name val="Quattrocento Sans"/>
    </font>
    <font>
      <sz val="8"/>
      <color rgb="FF7F7F7F"/>
      <name val="Quattrocento Sans"/>
    </font>
    <font>
      <b/>
      <sz val="12"/>
      <color rgb="FFFFFFFF"/>
      <name val="Quattrocento Sans"/>
    </font>
    <font>
      <b/>
      <sz val="14"/>
      <color theme="0"/>
      <name val="Quattrocento Sans"/>
    </font>
    <font>
      <sz val="10"/>
      <color theme="1"/>
      <name val="Quattrocento Sans"/>
    </font>
    <font>
      <b/>
      <sz val="12"/>
      <color theme="1"/>
      <name val="Quattrocento Sans"/>
    </font>
    <font>
      <b/>
      <sz val="14"/>
      <color rgb="FF7F7F7F"/>
      <name val="Rage Italic"/>
      <family val="4"/>
    </font>
    <font>
      <b/>
      <sz val="12"/>
      <color rgb="FFBFBFBF"/>
      <name val="Rage Italic"/>
      <family val="4"/>
    </font>
    <font>
      <b/>
      <sz val="10"/>
      <color theme="1"/>
      <name val="Quattrocento Sans"/>
    </font>
    <font>
      <b/>
      <i/>
      <sz val="8"/>
      <color rgb="FF7F7F7F"/>
      <name val="Quattrocento Sans"/>
    </font>
    <font>
      <b/>
      <sz val="9"/>
      <color theme="1"/>
      <name val="Quattrocento Sans"/>
    </font>
    <font>
      <sz val="11"/>
      <color theme="1"/>
      <name val="Tahoma"/>
      <family val="2"/>
    </font>
    <font>
      <b/>
      <sz val="12"/>
      <color rgb="FFFFFFCC"/>
      <name val="Quattrocento Sans"/>
    </font>
    <font>
      <sz val="9"/>
      <color rgb="FF000080"/>
      <name val="Quattrocento Sans"/>
    </font>
    <font>
      <sz val="11"/>
      <color theme="1"/>
      <name val="Arial"/>
      <family val="2"/>
    </font>
    <font>
      <sz val="9"/>
      <color theme="1"/>
      <name val="Tahoma"/>
      <family val="2"/>
    </font>
    <font>
      <sz val="9"/>
      <color theme="1"/>
      <name val="Arial"/>
      <family val="2"/>
    </font>
    <font>
      <sz val="8"/>
      <color theme="1"/>
      <name val="Tahoma"/>
      <family val="2"/>
    </font>
    <font>
      <sz val="8"/>
      <color theme="1"/>
      <name val="Arial"/>
      <family val="2"/>
    </font>
    <font>
      <sz val="11"/>
      <color rgb="FF333300"/>
      <name val="Tahoma"/>
      <family val="2"/>
    </font>
    <font>
      <b/>
      <sz val="16"/>
      <color rgb="FFFFFFCC"/>
      <name val="Tahoma"/>
      <family val="2"/>
    </font>
    <font>
      <sz val="8"/>
      <color theme="1"/>
      <name val="Verdana"/>
      <family val="2"/>
    </font>
    <font>
      <i/>
      <sz val="9"/>
      <color theme="1"/>
      <name val="Quattrocento Sans"/>
    </font>
    <font>
      <sz val="10"/>
      <color theme="1"/>
      <name val="Verdana"/>
      <family val="2"/>
    </font>
    <font>
      <b/>
      <sz val="14"/>
      <color theme="1"/>
      <name val="Verdana"/>
      <family val="2"/>
    </font>
    <font>
      <sz val="10"/>
      <color rgb="FFFFFFCC"/>
      <name val="Quattrocento Sans"/>
    </font>
    <font>
      <sz val="9"/>
      <color rgb="FFFFFFCC"/>
      <name val="Quattrocento Sans"/>
    </font>
    <font>
      <sz val="10"/>
      <color rgb="FFFFFFCC"/>
      <name val="Tahoma"/>
      <family val="2"/>
    </font>
    <font>
      <b/>
      <sz val="11"/>
      <color theme="1"/>
      <name val="Quattrocento Sans"/>
    </font>
    <font>
      <b/>
      <sz val="8"/>
      <color theme="1"/>
      <name val="Arial"/>
      <family val="2"/>
    </font>
    <font>
      <b/>
      <i/>
      <sz val="14"/>
      <color theme="0"/>
      <name val="Quattrocento Sans"/>
    </font>
    <font>
      <b/>
      <i/>
      <sz val="11"/>
      <color rgb="FF953734"/>
      <name val="Quattrocento Sans"/>
    </font>
    <font>
      <b/>
      <sz val="11"/>
      <color rgb="FF953734"/>
      <name val="Quattrocento Sans"/>
    </font>
    <font>
      <i/>
      <sz val="10"/>
      <color rgb="FF000000"/>
      <name val="Quattrocento Sans"/>
    </font>
    <font>
      <b/>
      <sz val="10"/>
      <color rgb="FFFFFFFF"/>
      <name val="Quattrocento Sans"/>
    </font>
    <font>
      <b/>
      <sz val="10"/>
      <color rgb="FFFFFFFF"/>
      <name val="Tahoma"/>
      <family val="2"/>
    </font>
    <font>
      <b/>
      <sz val="10"/>
      <color rgb="FFFFFFFF"/>
      <name val="Verdana"/>
      <family val="2"/>
    </font>
    <font>
      <sz val="10"/>
      <color rgb="FF974806"/>
      <name val="Quattrocento Sans"/>
    </font>
    <font>
      <b/>
      <sz val="10"/>
      <color rgb="FF974806"/>
      <name val="Quattrocento Sans"/>
    </font>
    <font>
      <b/>
      <i/>
      <sz val="18"/>
      <color rgb="FF548DD4"/>
      <name val="Rage Italic"/>
      <family val="4"/>
    </font>
    <font>
      <b/>
      <sz val="24"/>
      <color theme="0"/>
      <name val="Quattrocento Sans"/>
    </font>
    <font>
      <b/>
      <sz val="20"/>
      <color rgb="FFFFFFFF"/>
      <name val="Quattrocento Sans"/>
    </font>
    <font>
      <b/>
      <sz val="16"/>
      <color theme="1"/>
      <name val="Tahoma"/>
      <family val="2"/>
    </font>
    <font>
      <b/>
      <i/>
      <sz val="14"/>
      <color rgb="FFFFFFCC"/>
      <name val="Quattrocento Sans"/>
    </font>
    <font>
      <sz val="10"/>
      <color rgb="FFFFFF99"/>
      <name val="Quattrocento Sans"/>
    </font>
    <font>
      <b/>
      <sz val="16"/>
      <color theme="1"/>
      <name val="Quattrocento Sans"/>
    </font>
    <font>
      <sz val="12"/>
      <color theme="1"/>
      <name val="Quattrocento Sans"/>
    </font>
    <font>
      <b/>
      <sz val="16"/>
      <color rgb="FFFFFFFF"/>
      <name val="Tahoma"/>
      <family val="2"/>
    </font>
    <font>
      <b/>
      <u/>
      <sz val="14"/>
      <color theme="1"/>
      <name val="Quattrocento Sans"/>
    </font>
    <font>
      <b/>
      <sz val="10"/>
      <color rgb="FF000000"/>
      <name val="Quattrocento Sans"/>
    </font>
    <font>
      <b/>
      <sz val="14"/>
      <color theme="1"/>
      <name val="Tahoma"/>
      <family val="2"/>
    </font>
    <font>
      <b/>
      <sz val="14"/>
      <color rgb="FFFFFF99"/>
      <name val="Quattrocento Sans"/>
    </font>
    <font>
      <b/>
      <sz val="18"/>
      <color rgb="FFCCFFCC"/>
      <name val="Arial"/>
      <family val="2"/>
    </font>
    <font>
      <b/>
      <sz val="12"/>
      <color rgb="FF000080"/>
      <name val="Quattrocento Sans"/>
    </font>
    <font>
      <sz val="12"/>
      <color theme="1"/>
      <name val="Verdana"/>
      <family val="2"/>
    </font>
    <font>
      <b/>
      <sz val="16"/>
      <color rgb="FFFFFFFF"/>
      <name val="Quattrocento Sans"/>
    </font>
    <font>
      <b/>
      <sz val="14"/>
      <color theme="1"/>
      <name val="Quattrocento Sans"/>
    </font>
    <font>
      <i/>
      <sz val="10"/>
      <color theme="1"/>
      <name val="Quattrocento Sans"/>
    </font>
    <font>
      <i/>
      <sz val="12"/>
      <color theme="1"/>
      <name val="Quattrocento Sans"/>
    </font>
    <font>
      <sz val="10"/>
      <color rgb="FF000000"/>
      <name val="Quattrocento Sans"/>
    </font>
    <font>
      <b/>
      <sz val="10"/>
      <color rgb="FFFF0000"/>
      <name val="Quattrocento Sans"/>
    </font>
    <font>
      <sz val="11"/>
      <color rgb="FF000000"/>
      <name val="Quattrocento Sans"/>
    </font>
    <font>
      <sz val="14"/>
      <color theme="1"/>
      <name val="Quattrocento Sans"/>
    </font>
    <font>
      <b/>
      <i/>
      <sz val="12"/>
      <color theme="1"/>
      <name val="Quattrocento Sans"/>
    </font>
    <font>
      <b/>
      <sz val="11"/>
      <color rgb="FF000000"/>
      <name val="Quattrocento Sans"/>
    </font>
    <font>
      <b/>
      <sz val="11"/>
      <color rgb="FF993300"/>
      <name val="Quattrocento Sans"/>
    </font>
    <font>
      <sz val="9"/>
      <color rgb="FF808080"/>
      <name val="Quattrocento Sans"/>
    </font>
    <font>
      <b/>
      <i/>
      <sz val="12"/>
      <color rgb="FF953734"/>
      <name val="Quattrocento Sans"/>
    </font>
    <font>
      <sz val="16"/>
      <color rgb="FF548DD4"/>
      <name val="Rage Italic"/>
      <family val="4"/>
    </font>
    <font>
      <b/>
      <sz val="18"/>
      <color rgb="FFFFFFFF"/>
      <name val="Arial"/>
      <family val="2"/>
    </font>
    <font>
      <b/>
      <i/>
      <sz val="10"/>
      <color theme="1"/>
      <name val="Quattrocento Sans"/>
    </font>
    <font>
      <b/>
      <sz val="18"/>
      <color rgb="FFFFFFCC"/>
      <name val="Tahoma"/>
      <family val="2"/>
    </font>
    <font>
      <b/>
      <sz val="18"/>
      <color rgb="FFFFFF00"/>
      <name val="Arial"/>
      <family val="2"/>
    </font>
    <font>
      <b/>
      <i/>
      <sz val="12"/>
      <color rgb="FFFFFFCC"/>
      <name val="Quattrocento Sans"/>
    </font>
    <font>
      <sz val="12"/>
      <color theme="1"/>
      <name val="Tahoma"/>
      <family val="2"/>
    </font>
    <font>
      <b/>
      <u/>
      <sz val="11"/>
      <color rgb="FF993300"/>
      <name val="Quattrocento Sans"/>
    </font>
    <font>
      <sz val="10"/>
      <color rgb="FF993300"/>
      <name val="Tahoma"/>
      <family val="2"/>
    </font>
    <font>
      <b/>
      <sz val="14"/>
      <color rgb="FFFFFFCC"/>
      <name val="Quattrocento Sans"/>
    </font>
    <font>
      <b/>
      <sz val="12"/>
      <color rgb="FFC00000"/>
      <name val="Quattrocento Sans"/>
    </font>
    <font>
      <b/>
      <sz val="16"/>
      <color rgb="FFFFFFFF"/>
      <name val="Arial"/>
      <family val="2"/>
    </font>
    <font>
      <b/>
      <sz val="12"/>
      <color rgb="FF953734"/>
      <name val="Quattrocento Sans"/>
    </font>
    <font>
      <sz val="10"/>
      <color rgb="FF808080"/>
      <name val="Quattrocento Sans"/>
    </font>
    <font>
      <b/>
      <sz val="11"/>
      <color rgb="FF974806"/>
      <name val="Quattrocento Sans"/>
    </font>
    <font>
      <b/>
      <sz val="10"/>
      <color rgb="FF000080"/>
      <name val="Quattrocento Sans"/>
    </font>
    <font>
      <sz val="10"/>
      <color rgb="FFC00000"/>
      <name val="Tahoma"/>
      <family val="2"/>
    </font>
    <font>
      <i/>
      <sz val="10"/>
      <color rgb="FFC00000"/>
      <name val="Quattrocento Sans"/>
    </font>
    <font>
      <i/>
      <sz val="10"/>
      <color rgb="FFC00000"/>
      <name val="Tahoma"/>
      <family val="2"/>
    </font>
    <font>
      <b/>
      <sz val="18"/>
      <color rgb="FFFFFFFF"/>
      <name val="Tahoma"/>
      <family val="2"/>
    </font>
    <font>
      <i/>
      <sz val="10"/>
      <color theme="1"/>
      <name val="Arial"/>
      <family val="2"/>
    </font>
    <font>
      <sz val="12"/>
      <color rgb="FF808080"/>
      <name val="Tahoma"/>
      <family val="2"/>
    </font>
    <font>
      <b/>
      <sz val="10"/>
      <color rgb="FF000080"/>
      <name val="Tahoma"/>
      <family val="2"/>
    </font>
    <font>
      <sz val="10"/>
      <color rgb="FF808080"/>
      <name val="Tahoma"/>
      <family val="2"/>
    </font>
    <font>
      <i/>
      <sz val="10"/>
      <color theme="1"/>
      <name val="Tahoma"/>
      <family val="2"/>
    </font>
    <font>
      <sz val="10"/>
      <color rgb="FF974806"/>
      <name val="Arial"/>
      <family val="2"/>
    </font>
    <font>
      <sz val="10"/>
      <color rgb="FF974806"/>
      <name val="Tahoma"/>
      <family val="2"/>
    </font>
    <font>
      <b/>
      <sz val="18"/>
      <color rgb="FFFFFFFF"/>
      <name val="Quattrocento Sans"/>
    </font>
    <font>
      <i/>
      <sz val="10"/>
      <color rgb="FFC00000"/>
      <name val="Arial"/>
      <family val="2"/>
    </font>
    <font>
      <b/>
      <sz val="12"/>
      <color theme="1"/>
      <name val="Tahoma"/>
      <family val="2"/>
    </font>
    <font>
      <sz val="11"/>
      <color rgb="FF808080"/>
      <name val="Tahoma"/>
      <family val="2"/>
    </font>
    <font>
      <sz val="11"/>
      <color rgb="FF000080"/>
      <name val="Tahoma"/>
      <family val="2"/>
    </font>
    <font>
      <sz val="10"/>
      <color rgb="FF953734"/>
      <name val="Quattrocento Sans"/>
    </font>
    <font>
      <b/>
      <sz val="11"/>
      <color rgb="FFC00000"/>
      <name val="Quattrocento Sans"/>
    </font>
    <font>
      <b/>
      <sz val="10"/>
      <color rgb="FF953734"/>
      <name val="Quattrocento Sans"/>
    </font>
    <font>
      <b/>
      <sz val="16"/>
      <color rgb="FFFFFFCC"/>
      <name val="Quattrocento Sans"/>
    </font>
    <font>
      <b/>
      <sz val="20"/>
      <color rgb="FFFFFFFF"/>
      <name val="Arial"/>
      <family val="2"/>
    </font>
    <font>
      <b/>
      <i/>
      <sz val="14"/>
      <color rgb="FFC00000"/>
      <name val="Quattrocento Sans"/>
    </font>
    <font>
      <b/>
      <sz val="10"/>
      <color theme="1"/>
      <name val="Tahoma"/>
      <family val="2"/>
    </font>
    <font>
      <b/>
      <sz val="14"/>
      <color rgb="FF993300"/>
      <name val="Tahoma"/>
      <family val="2"/>
    </font>
    <font>
      <sz val="14"/>
      <color rgb="FFFFFFCC"/>
      <name val="Quattrocento Sans"/>
    </font>
    <font>
      <sz val="22"/>
      <color rgb="FFFFFFCC"/>
      <name val="Quattrocento Sans"/>
    </font>
    <font>
      <b/>
      <sz val="22"/>
      <color rgb="FFFFFFCC"/>
      <name val="Quattrocento Sans"/>
    </font>
    <font>
      <b/>
      <sz val="20"/>
      <color rgb="FFFFFFCC"/>
      <name val="Quattrocento Sans"/>
    </font>
    <font>
      <b/>
      <i/>
      <sz val="14"/>
      <color theme="1"/>
      <name val="Quattrocento Sans"/>
    </font>
    <font>
      <b/>
      <sz val="18"/>
      <color rgb="FFFF0000"/>
      <name val="Quattrocento Sans"/>
    </font>
    <font>
      <b/>
      <sz val="16"/>
      <color rgb="FFFF0000"/>
      <name val="Tahç"/>
    </font>
    <font>
      <sz val="12"/>
      <color rgb="FFFF0000"/>
      <name val="Quattrocento Sans"/>
    </font>
    <font>
      <b/>
      <sz val="16"/>
      <color rgb="FFFF0000"/>
      <name val="Quattrocento Sans"/>
    </font>
    <font>
      <b/>
      <sz val="14"/>
      <color rgb="FFFF0000"/>
      <name val="Quattrocento Sans"/>
    </font>
    <font>
      <b/>
      <i/>
      <sz val="20"/>
      <color theme="0"/>
      <name val="Quattrocento Sans"/>
    </font>
    <font>
      <b/>
      <sz val="14"/>
      <color rgb="FFFFFFFF"/>
      <name val="Quattrocento Sans"/>
    </font>
    <font>
      <b/>
      <sz val="12"/>
      <color rgb="FF7F7F7F"/>
      <name val="Quattrocento Sans"/>
    </font>
    <font>
      <b/>
      <sz val="12"/>
      <color rgb="FF262626"/>
      <name val="Quattrocento Sans"/>
    </font>
    <font>
      <b/>
      <sz val="12"/>
      <color rgb="FF595959"/>
      <name val="Quattrocento Sans"/>
    </font>
    <font>
      <b/>
      <i/>
      <sz val="12"/>
      <color rgb="FF974806"/>
      <name val="Quattrocento Sans"/>
    </font>
    <font>
      <sz val="12"/>
      <color rgb="FF595959"/>
      <name val="Quattrocento Sans"/>
    </font>
    <font>
      <i/>
      <sz val="11"/>
      <color theme="1"/>
      <name val="Quattrocento Sans"/>
    </font>
    <font>
      <b/>
      <sz val="12"/>
      <color rgb="FF3F3F3F"/>
      <name val="Quattrocento Sans"/>
    </font>
    <font>
      <b/>
      <sz val="22"/>
      <color rgb="FFFFFFFF"/>
      <name val="Quattrocento Sans"/>
    </font>
    <font>
      <b/>
      <i/>
      <sz val="20"/>
      <color rgb="FF7F7F7F"/>
      <name val="Quattrocento Sans"/>
    </font>
    <font>
      <b/>
      <sz val="16"/>
      <color rgb="FF000000"/>
      <name val="Quattrocento Sans"/>
    </font>
    <font>
      <sz val="11"/>
      <color rgb="FF808080"/>
      <name val="Quattrocento Sans"/>
    </font>
    <font>
      <sz val="12"/>
      <color theme="1"/>
      <name val="Arial"/>
      <family val="2"/>
    </font>
    <font>
      <b/>
      <sz val="24"/>
      <color rgb="FFFFFFFF"/>
      <name val="Quattrocento Sans"/>
    </font>
    <font>
      <sz val="14"/>
      <color rgb="FF808080"/>
      <name val="Quattrocento Sans"/>
    </font>
    <font>
      <b/>
      <sz val="20"/>
      <color rgb="FF000000"/>
      <name val="Quattrocento Sans"/>
    </font>
    <font>
      <sz val="12"/>
      <color rgb="FF808080"/>
      <name val="Quattrocento Sans"/>
    </font>
    <font>
      <b/>
      <sz val="11"/>
      <color rgb="FF808080"/>
      <name val="Quattrocento Sans"/>
    </font>
    <font>
      <sz val="8"/>
      <color rgb="FF808080"/>
      <name val="Arial"/>
      <family val="2"/>
    </font>
    <font>
      <b/>
      <sz val="10"/>
      <color rgb="FF974806"/>
      <name val="Segoe UI"/>
      <family val="2"/>
    </font>
    <font>
      <b/>
      <i/>
      <sz val="10"/>
      <color rgb="FF974806"/>
      <name val="Segoe UI"/>
      <family val="2"/>
    </font>
    <font>
      <u/>
      <sz val="14"/>
      <name val="Segoe UI"/>
      <family val="2"/>
    </font>
    <font>
      <b/>
      <u/>
      <sz val="14"/>
      <name val="Segoe UI"/>
      <family val="2"/>
    </font>
    <font>
      <b/>
      <u/>
      <sz val="11"/>
      <name val="Segoe UI"/>
      <family val="2"/>
    </font>
    <font>
      <u/>
      <sz val="11"/>
      <color rgb="FF808080"/>
      <name val="Segoe UI"/>
      <family val="2"/>
    </font>
    <font>
      <b/>
      <sz val="10"/>
      <color rgb="FF993300"/>
      <name val="Segoe UI"/>
      <family val="2"/>
    </font>
    <font>
      <b/>
      <sz val="10"/>
      <color rgb="FF000000"/>
      <name val="Segoe UI"/>
      <family val="2"/>
    </font>
    <font>
      <sz val="10"/>
      <color rgb="FF000000"/>
      <name val="Segoe UI"/>
      <family val="2"/>
    </font>
    <font>
      <i/>
      <sz val="10"/>
      <color rgb="FF000000"/>
      <name val="Segoe UI"/>
      <family val="2"/>
    </font>
    <font>
      <b/>
      <i/>
      <sz val="12"/>
      <name val="Segoe UI"/>
      <family val="2"/>
    </font>
    <font>
      <sz val="10"/>
      <color rgb="FF953734"/>
      <name val="Segoe UI"/>
      <family val="2"/>
    </font>
    <font>
      <b/>
      <sz val="10"/>
      <color rgb="FFFF0000"/>
      <name val="Segoe UI"/>
      <family val="2"/>
    </font>
    <font>
      <b/>
      <sz val="11"/>
      <color rgb="FF000000"/>
      <name val="Segoe UI"/>
      <family val="2"/>
    </font>
    <font>
      <sz val="16"/>
      <color rgb="FFFFFFFF"/>
      <name val="Segoe UI Black"/>
      <family val="2"/>
    </font>
    <font>
      <i/>
      <sz val="12"/>
      <name val="Segoe UI"/>
      <family val="2"/>
    </font>
    <font>
      <sz val="10"/>
      <name val="Segoe UI"/>
      <family val="2"/>
    </font>
    <font>
      <b/>
      <sz val="11"/>
      <name val="Segoe UI"/>
      <family val="2"/>
    </font>
    <font>
      <i/>
      <sz val="11"/>
      <color rgb="FF953734"/>
      <name val="Segoe UI"/>
      <family val="2"/>
    </font>
    <font>
      <b/>
      <sz val="10"/>
      <name val="Segoe UI"/>
      <family val="2"/>
    </font>
    <font>
      <i/>
      <sz val="11"/>
      <color rgb="FF974806"/>
      <name val="Segoe UI"/>
      <family val="2"/>
    </font>
    <font>
      <sz val="11"/>
      <color rgb="FF974806"/>
      <name val="Segoe UI"/>
      <family val="2"/>
    </font>
    <font>
      <sz val="10"/>
      <color rgb="FF974806"/>
      <name val="Segoe UI"/>
      <family val="2"/>
    </font>
    <font>
      <i/>
      <sz val="10"/>
      <color rgb="FF974806"/>
      <name val="Segoe UI"/>
      <family val="2"/>
    </font>
    <font>
      <sz val="11"/>
      <name val="Segoe UI"/>
      <family val="2"/>
    </font>
    <font>
      <b/>
      <i/>
      <sz val="10"/>
      <name val="Tahoma"/>
      <family val="2"/>
    </font>
    <font>
      <i/>
      <sz val="10"/>
      <name val="Tahoma"/>
      <family val="2"/>
    </font>
    <font>
      <i/>
      <u/>
      <sz val="10"/>
      <name val="Tahoma"/>
      <family val="2"/>
    </font>
    <font>
      <sz val="12"/>
      <color rgb="FF974806"/>
      <name val="Segoe UI"/>
      <family val="2"/>
    </font>
    <font>
      <b/>
      <sz val="12"/>
      <name val="Segoe UI"/>
      <family val="2"/>
    </font>
    <font>
      <sz val="12"/>
      <color rgb="FF974806"/>
      <name val="Tahoma"/>
      <family val="2"/>
    </font>
    <font>
      <sz val="9"/>
      <name val="Segoe UI"/>
      <family val="2"/>
    </font>
    <font>
      <b/>
      <i/>
      <sz val="10"/>
      <color rgb="FFC00000"/>
      <name val="Segoe UI"/>
      <family val="2"/>
    </font>
    <font>
      <i/>
      <sz val="10"/>
      <color rgb="FFC00000"/>
      <name val="Segoe UI"/>
      <family val="2"/>
    </font>
    <font>
      <b/>
      <sz val="8"/>
      <name val="Segoe UI"/>
      <family val="2"/>
    </font>
    <font>
      <sz val="10"/>
      <name val="Tahoma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974806"/>
        <bgColor rgb="FF974806"/>
      </patternFill>
    </fill>
    <fill>
      <patternFill patternType="solid">
        <fgColor rgb="FFFFFFCC"/>
        <bgColor rgb="FFFFFFCC"/>
      </patternFill>
    </fill>
    <fill>
      <patternFill patternType="solid">
        <fgColor rgb="FF996633"/>
        <bgColor rgb="FF996633"/>
      </patternFill>
    </fill>
    <fill>
      <patternFill patternType="solid">
        <fgColor rgb="FFFFFFFF"/>
        <bgColor rgb="FFFFFFFF"/>
      </patternFill>
    </fill>
    <fill>
      <patternFill patternType="solid">
        <fgColor rgb="FFE36C09"/>
        <bgColor rgb="FFE36C09"/>
      </patternFill>
    </fill>
    <fill>
      <patternFill patternType="solid">
        <fgColor rgb="FF76923C"/>
        <bgColor rgb="FF76923C"/>
      </patternFill>
    </fill>
    <fill>
      <patternFill patternType="solid">
        <fgColor rgb="FFD6E3BC"/>
        <bgColor rgb="FFD6E3BC"/>
      </patternFill>
    </fill>
    <fill>
      <patternFill patternType="solid">
        <fgColor rgb="FFF2F2F2"/>
        <bgColor rgb="FFF2F2F2"/>
      </patternFill>
    </fill>
    <fill>
      <patternFill patternType="solid">
        <fgColor rgb="FFEAF1DD"/>
        <bgColor rgb="FFEAF1DD"/>
      </patternFill>
    </fill>
    <fill>
      <patternFill patternType="solid">
        <fgColor rgb="FF494429"/>
        <bgColor rgb="FF494429"/>
      </patternFill>
    </fill>
    <fill>
      <patternFill patternType="solid">
        <fgColor rgb="FFDDD9C3"/>
        <bgColor rgb="FFDDD9C3"/>
      </patternFill>
    </fill>
    <fill>
      <patternFill patternType="solid">
        <fgColor rgb="FFEEECE1"/>
        <bgColor rgb="FFEEECE1"/>
      </patternFill>
    </fill>
    <fill>
      <patternFill patternType="solid">
        <fgColor rgb="FF938953"/>
        <bgColor rgb="FF938953"/>
      </patternFill>
    </fill>
    <fill>
      <patternFill patternType="solid">
        <fgColor rgb="FFC00000"/>
        <bgColor rgb="FFC00000"/>
      </patternFill>
    </fill>
    <fill>
      <patternFill patternType="solid">
        <fgColor rgb="FF00B050"/>
        <bgColor rgb="FF00B050"/>
      </patternFill>
    </fill>
    <fill>
      <patternFill patternType="solid">
        <fgColor rgb="FFFDE9D9"/>
        <bgColor rgb="FFFDE9D9"/>
      </patternFill>
    </fill>
    <fill>
      <patternFill patternType="solid">
        <fgColor rgb="FF31859B"/>
        <bgColor rgb="FF31859B"/>
      </patternFill>
    </fill>
  </fills>
  <borders count="27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974806"/>
      </left>
      <right/>
      <top style="thick">
        <color rgb="FF974806"/>
      </top>
      <bottom style="thick">
        <color rgb="FF974806"/>
      </bottom>
      <diagonal/>
    </border>
    <border>
      <left/>
      <right/>
      <top style="thick">
        <color rgb="FF974806"/>
      </top>
      <bottom style="thick">
        <color rgb="FF974806"/>
      </bottom>
      <diagonal/>
    </border>
    <border>
      <left/>
      <right style="thick">
        <color rgb="FF974806"/>
      </right>
      <top style="thick">
        <color rgb="FF974806"/>
      </top>
      <bottom style="thick">
        <color rgb="FF974806"/>
      </bottom>
      <diagonal/>
    </border>
    <border>
      <left style="thin">
        <color rgb="FF974806"/>
      </left>
      <right/>
      <top style="medium">
        <color rgb="FF974806"/>
      </top>
      <bottom style="thin">
        <color theme="0"/>
      </bottom>
      <diagonal/>
    </border>
    <border>
      <left/>
      <right/>
      <top style="medium">
        <color rgb="FF974806"/>
      </top>
      <bottom style="thin">
        <color theme="0"/>
      </bottom>
      <diagonal/>
    </border>
    <border>
      <left/>
      <right style="thin">
        <color rgb="FF974806"/>
      </right>
      <top style="medium">
        <color rgb="FF974806"/>
      </top>
      <bottom style="thin">
        <color theme="0"/>
      </bottom>
      <diagonal/>
    </border>
    <border>
      <left style="thin">
        <color rgb="FFC0C0C0"/>
      </left>
      <right/>
      <top/>
      <bottom/>
      <diagonal/>
    </border>
    <border>
      <left style="thin">
        <color rgb="FF938953"/>
      </left>
      <right/>
      <top style="thin">
        <color theme="0"/>
      </top>
      <bottom style="thin">
        <color rgb="FF938953"/>
      </bottom>
      <diagonal/>
    </border>
    <border>
      <left/>
      <right/>
      <top style="thin">
        <color theme="0"/>
      </top>
      <bottom style="thin">
        <color rgb="FF938953"/>
      </bottom>
      <diagonal/>
    </border>
    <border>
      <left/>
      <right style="thin">
        <color rgb="FF938953"/>
      </right>
      <top style="thin">
        <color theme="0"/>
      </top>
      <bottom style="thin">
        <color rgb="FF938953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938953"/>
      </top>
      <bottom style="thin">
        <color rgb="FFBFBFBF"/>
      </bottom>
      <diagonal/>
    </border>
    <border>
      <left/>
      <right/>
      <top style="thin">
        <color rgb="FF938953"/>
      </top>
      <bottom style="thin">
        <color rgb="FFBFBFBF"/>
      </bottom>
      <diagonal/>
    </border>
    <border>
      <left/>
      <right/>
      <top style="thin">
        <color rgb="FF938953"/>
      </top>
      <bottom style="thin">
        <color rgb="FFBFBFBF"/>
      </bottom>
      <diagonal/>
    </border>
    <border>
      <left/>
      <right/>
      <top style="thin">
        <color rgb="FF938953"/>
      </top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/>
      <right style="thin">
        <color rgb="FFC0C0C0"/>
      </right>
      <top/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 style="thin">
        <color rgb="FFE36C09"/>
      </left>
      <right style="thin">
        <color rgb="FFE36C09"/>
      </right>
      <top style="thin">
        <color rgb="FFE36C09"/>
      </top>
      <bottom style="thin">
        <color rgb="FFE36C09"/>
      </bottom>
      <diagonal/>
    </border>
    <border>
      <left style="thin">
        <color rgb="FFE36C09"/>
      </left>
      <right/>
      <top style="thin">
        <color rgb="FF76923C"/>
      </top>
      <bottom style="thin">
        <color rgb="FF000000"/>
      </bottom>
      <diagonal/>
    </border>
    <border>
      <left/>
      <right/>
      <top style="thin">
        <color rgb="FF76923C"/>
      </top>
      <bottom style="thin">
        <color rgb="FF000000"/>
      </bottom>
      <diagonal/>
    </border>
    <border>
      <left/>
      <right/>
      <top style="thin">
        <color rgb="FFBFBFBF"/>
      </top>
      <bottom style="hair">
        <color rgb="FFBFBFBF"/>
      </bottom>
      <diagonal/>
    </border>
    <border>
      <left/>
      <right/>
      <top style="thin">
        <color rgb="FFBFBFBF"/>
      </top>
      <bottom style="hair">
        <color rgb="FFBFBFBF"/>
      </bottom>
      <diagonal/>
    </border>
    <border>
      <left/>
      <right/>
      <top style="thin">
        <color rgb="FFBFBFBF"/>
      </top>
      <bottom style="hair">
        <color rgb="FFBFBFBF"/>
      </bottom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/>
      <bottom/>
      <diagonal/>
    </border>
    <border>
      <left/>
      <right/>
      <top style="hair">
        <color rgb="FFBFBFBF"/>
      </top>
      <bottom style="hair">
        <color rgb="FFBFBFBF"/>
      </bottom>
      <diagonal/>
    </border>
    <border>
      <left/>
      <right style="thin">
        <color rgb="FFBFBFBF"/>
      </right>
      <top/>
      <bottom/>
      <diagonal/>
    </border>
    <border>
      <left/>
      <right style="thin">
        <color rgb="FF76923C"/>
      </right>
      <top style="thin">
        <color rgb="FF76923C"/>
      </top>
      <bottom style="thin">
        <color rgb="FF000000"/>
      </bottom>
      <diagonal/>
    </border>
    <border>
      <left style="thin">
        <color rgb="FF76923C"/>
      </left>
      <right style="thin">
        <color rgb="FFC0C0C0"/>
      </right>
      <top style="thin">
        <color rgb="FF76923C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76923C"/>
      </top>
      <bottom style="thin">
        <color rgb="FF000000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 style="thin">
        <color rgb="FFC0C0C0"/>
      </left>
      <right style="thin">
        <color rgb="FF76923C"/>
      </right>
      <top style="thin">
        <color rgb="FF76923C"/>
      </top>
      <bottom style="thin">
        <color rgb="FF000000"/>
      </bottom>
      <diagonal/>
    </border>
    <border>
      <left/>
      <right/>
      <top/>
      <bottom style="thin">
        <color rgb="FFBFBFBF"/>
      </bottom>
      <diagonal/>
    </border>
    <border>
      <left style="thin">
        <color rgb="FFC0C0C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C0C0C0"/>
      </right>
      <top style="thin">
        <color rgb="FF000000"/>
      </top>
      <bottom style="thin">
        <color rgb="FF000000"/>
      </bottom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C0C0C0"/>
      </left>
      <right style="thin">
        <color rgb="FFC0C0C0"/>
      </right>
      <top style="thin">
        <color rgb="FF000000"/>
      </top>
      <bottom style="thin">
        <color rgb="FF000000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C0C0C0"/>
      </left>
      <right/>
      <top/>
      <bottom style="hair">
        <color rgb="FFC0C0C0"/>
      </bottom>
      <diagonal/>
    </border>
    <border>
      <left/>
      <right/>
      <top/>
      <bottom style="hair">
        <color rgb="FFC0C0C0"/>
      </bottom>
      <diagonal/>
    </border>
    <border>
      <left/>
      <right style="thin">
        <color rgb="FFC0C0C0"/>
      </right>
      <top/>
      <bottom style="hair">
        <color rgb="FFC0C0C0"/>
      </bottom>
      <diagonal/>
    </border>
    <border>
      <left style="thin">
        <color rgb="FFC0C0C0"/>
      </left>
      <right style="thin">
        <color rgb="FFC0C0C0"/>
      </right>
      <top/>
      <bottom style="hair">
        <color rgb="FFC0C0C0"/>
      </bottom>
      <diagonal/>
    </border>
    <border>
      <left style="thin">
        <color rgb="FFC0C0C0"/>
      </left>
      <right/>
      <top style="hair">
        <color rgb="FFC0C0C0"/>
      </top>
      <bottom style="hair">
        <color rgb="FFC0C0C0"/>
      </bottom>
      <diagonal/>
    </border>
    <border>
      <left/>
      <right/>
      <top style="hair">
        <color rgb="FFC0C0C0"/>
      </top>
      <bottom style="hair">
        <color rgb="FFC0C0C0"/>
      </bottom>
      <diagonal/>
    </border>
    <border>
      <left/>
      <right style="thin">
        <color rgb="FFC0C0C0"/>
      </right>
      <top style="hair">
        <color rgb="FFC0C0C0"/>
      </top>
      <bottom style="hair">
        <color rgb="FFC0C0C0"/>
      </bottom>
      <diagonal/>
    </border>
    <border>
      <left style="thin">
        <color rgb="FFC0C0C0"/>
      </left>
      <right style="thin">
        <color rgb="FFC0C0C0"/>
      </right>
      <top style="hair">
        <color rgb="FFC0C0C0"/>
      </top>
      <bottom style="hair">
        <color rgb="FFC0C0C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C0C0C0"/>
      </left>
      <right/>
      <top style="hair">
        <color rgb="FFC0C0C0"/>
      </top>
      <bottom style="thin">
        <color rgb="FFC0C0C0"/>
      </bottom>
      <diagonal/>
    </border>
    <border>
      <left/>
      <right/>
      <top style="hair">
        <color rgb="FFC0C0C0"/>
      </top>
      <bottom style="thin">
        <color rgb="FFC0C0C0"/>
      </bottom>
      <diagonal/>
    </border>
    <border>
      <left/>
      <right style="thin">
        <color rgb="FFC0C0C0"/>
      </right>
      <top style="hair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hair">
        <color rgb="FFC0C0C0"/>
      </top>
      <bottom style="thin">
        <color rgb="FFC0C0C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C0C0C0"/>
      </left>
      <right/>
      <top style="thin">
        <color rgb="FFC0C0C0"/>
      </top>
      <bottom style="thin">
        <color rgb="FF000000"/>
      </bottom>
      <diagonal/>
    </border>
    <border>
      <left/>
      <right/>
      <top style="thin">
        <color rgb="FFC0C0C0"/>
      </top>
      <bottom style="thin">
        <color rgb="FF000000"/>
      </bottom>
      <diagonal/>
    </border>
    <border>
      <left/>
      <right style="thin">
        <color rgb="FFC0C0C0"/>
      </right>
      <top style="thin">
        <color rgb="FFC0C0C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C0C0C0"/>
      </left>
      <right/>
      <top style="hair">
        <color rgb="FFC0C0C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hair">
        <color rgb="FFC0C0C0"/>
      </top>
      <bottom/>
      <diagonal/>
    </border>
    <border>
      <left/>
      <right style="thin">
        <color rgb="FFC0C0C0"/>
      </right>
      <top style="hair">
        <color rgb="FFC0C0C0"/>
      </top>
      <bottom/>
      <diagonal/>
    </border>
    <border>
      <left style="thin">
        <color rgb="FFC0C0C0"/>
      </left>
      <right style="thin">
        <color rgb="FFC0C0C0"/>
      </right>
      <top style="hair">
        <color rgb="FFC0C0C0"/>
      </top>
      <bottom/>
      <diagonal/>
    </border>
    <border>
      <left style="thin">
        <color rgb="FF76923C"/>
      </left>
      <right/>
      <top style="thin">
        <color rgb="FF76923C"/>
      </top>
      <bottom style="thin">
        <color rgb="FF000000"/>
      </bottom>
      <diagonal/>
    </border>
    <border>
      <left/>
      <right style="thin">
        <color rgb="FFC0C0C0"/>
      </right>
      <top style="thin">
        <color rgb="FF76923C"/>
      </top>
      <bottom style="thin">
        <color rgb="FF000000"/>
      </bottom>
      <diagonal/>
    </border>
    <border>
      <left style="thin">
        <color rgb="FFE36C09"/>
      </left>
      <right/>
      <top style="thin">
        <color rgb="FFE36C09"/>
      </top>
      <bottom style="thin">
        <color rgb="FFE36C09"/>
      </bottom>
      <diagonal/>
    </border>
    <border>
      <left style="thin">
        <color rgb="FF494429"/>
      </left>
      <right/>
      <top style="thin">
        <color rgb="FF494429"/>
      </top>
      <bottom style="thin">
        <color rgb="FF000000"/>
      </bottom>
      <diagonal/>
    </border>
    <border>
      <left/>
      <right/>
      <top style="thin">
        <color rgb="FF494429"/>
      </top>
      <bottom style="thin">
        <color rgb="FF000000"/>
      </bottom>
      <diagonal/>
    </border>
    <border>
      <left/>
      <right style="thin">
        <color rgb="FF494429"/>
      </right>
      <top style="thin">
        <color rgb="FF494429"/>
      </top>
      <bottom style="thin">
        <color rgb="FF000000"/>
      </bottom>
      <diagonal/>
    </border>
    <border>
      <left style="thin">
        <color rgb="FF494429"/>
      </left>
      <right style="thin">
        <color rgb="FFC0C0C0"/>
      </right>
      <top style="thin">
        <color rgb="FF494429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494429"/>
      </top>
      <bottom style="thin">
        <color rgb="FF000000"/>
      </bottom>
      <diagonal/>
    </border>
    <border>
      <left style="thin">
        <color rgb="FFC0C0C0"/>
      </left>
      <right style="thin">
        <color rgb="FF494429"/>
      </right>
      <top style="thin">
        <color rgb="FF494429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/>
      <right style="thin">
        <color rgb="FFC0C0C0"/>
      </right>
      <top style="thin">
        <color rgb="FF494429"/>
      </top>
      <bottom style="thin">
        <color rgb="FF000000"/>
      </bottom>
      <diagonal/>
    </border>
    <border>
      <left style="thin">
        <color rgb="FF494429"/>
      </left>
      <right/>
      <top style="thin">
        <color rgb="FF494429"/>
      </top>
      <bottom style="thin">
        <color rgb="FF494429"/>
      </bottom>
      <diagonal/>
    </border>
    <border>
      <left/>
      <right/>
      <top style="thin">
        <color rgb="FF494429"/>
      </top>
      <bottom style="thin">
        <color rgb="FF494429"/>
      </bottom>
      <diagonal/>
    </border>
    <border>
      <left/>
      <right style="thin">
        <color rgb="FF494429"/>
      </right>
      <top style="thin">
        <color rgb="FF494429"/>
      </top>
      <bottom style="thin">
        <color rgb="FF494429"/>
      </bottom>
      <diagonal/>
    </border>
    <border>
      <left/>
      <right style="thin">
        <color rgb="FFC0C0C0"/>
      </right>
      <top style="thin">
        <color rgb="FFC0C0C0"/>
      </top>
      <bottom style="thin">
        <color rgb="FF00000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000000"/>
      </top>
      <bottom style="hair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 style="thin">
        <color rgb="FF000000"/>
      </left>
      <right style="thin">
        <color rgb="FFC0C0C0"/>
      </right>
      <top style="thin">
        <color rgb="FF00000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000000"/>
      </top>
      <bottom style="thin">
        <color rgb="FFC0C0C0"/>
      </bottom>
      <diagonal/>
    </border>
    <border>
      <left style="thin">
        <color rgb="FFC0C0C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974806"/>
      </left>
      <right/>
      <top style="medium">
        <color rgb="FF974806"/>
      </top>
      <bottom style="medium">
        <color rgb="FF974806"/>
      </bottom>
      <diagonal/>
    </border>
    <border>
      <left/>
      <right/>
      <top style="medium">
        <color rgb="FF974806"/>
      </top>
      <bottom style="medium">
        <color rgb="FF974806"/>
      </bottom>
      <diagonal/>
    </border>
    <border>
      <left/>
      <right style="thin">
        <color rgb="FF974806"/>
      </right>
      <top style="medium">
        <color rgb="FF974806"/>
      </top>
      <bottom style="medium">
        <color rgb="FF974806"/>
      </bottom>
      <diagonal/>
    </border>
    <border>
      <left style="thin">
        <color rgb="FFBFBFBF"/>
      </left>
      <right/>
      <top style="medium">
        <color rgb="FF974806"/>
      </top>
      <bottom/>
      <diagonal/>
    </border>
    <border>
      <left/>
      <right/>
      <top style="medium">
        <color rgb="FF974806"/>
      </top>
      <bottom/>
      <diagonal/>
    </border>
    <border>
      <left style="thin">
        <color rgb="FF000000"/>
      </left>
      <right style="thin">
        <color rgb="FFC0C0C0"/>
      </right>
      <top style="thin">
        <color rgb="FFC0C0C0"/>
      </top>
      <bottom style="thin">
        <color rgb="FF000000"/>
      </bottom>
      <diagonal/>
    </border>
    <border>
      <left/>
      <right style="thin">
        <color rgb="FFBFBFBF"/>
      </right>
      <top style="medium">
        <color rgb="FF974806"/>
      </top>
      <bottom/>
      <diagonal/>
    </border>
    <border>
      <left style="thin">
        <color rgb="FFC0C0C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 style="medium">
        <color rgb="FF974806"/>
      </left>
      <right/>
      <top style="medium">
        <color rgb="FF974806"/>
      </top>
      <bottom style="medium">
        <color rgb="FF974806"/>
      </bottom>
      <diagonal/>
    </border>
    <border>
      <left/>
      <right/>
      <top style="medium">
        <color rgb="FF974806"/>
      </top>
      <bottom style="medium">
        <color rgb="FF974806"/>
      </bottom>
      <diagonal/>
    </border>
    <border>
      <left/>
      <right style="medium">
        <color rgb="FF974806"/>
      </right>
      <top style="medium">
        <color rgb="FF974806"/>
      </top>
      <bottom style="medium">
        <color rgb="FF974806"/>
      </bottom>
      <diagonal/>
    </border>
    <border>
      <left style="thin">
        <color rgb="FFBFBFBF"/>
      </left>
      <right/>
      <top/>
      <bottom style="medium">
        <color rgb="FF974806"/>
      </bottom>
      <diagonal/>
    </border>
    <border>
      <left/>
      <right/>
      <top/>
      <bottom style="medium">
        <color rgb="FF974806"/>
      </bottom>
      <diagonal/>
    </border>
    <border>
      <left/>
      <right style="thin">
        <color rgb="FFBFBFBF"/>
      </right>
      <top/>
      <bottom style="medium">
        <color rgb="FF974806"/>
      </bottom>
      <diagonal/>
    </border>
    <border>
      <left/>
      <right/>
      <top style="medium">
        <color rgb="FF974806"/>
      </top>
      <bottom style="thin">
        <color rgb="FFC0C0C0"/>
      </bottom>
      <diagonal/>
    </border>
    <border>
      <left/>
      <right style="thin">
        <color rgb="FFC0C0C0"/>
      </right>
      <top style="medium">
        <color rgb="FF974806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333333"/>
      </bottom>
      <diagonal/>
    </border>
    <border>
      <left style="thin">
        <color rgb="FF80808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808080"/>
      </left>
      <right style="thin">
        <color rgb="FF808080"/>
      </right>
      <top style="thin">
        <color rgb="FFC0C0C0"/>
      </top>
      <bottom style="thin">
        <color rgb="FF808080"/>
      </bottom>
      <diagonal/>
    </border>
    <border>
      <left/>
      <right style="thin">
        <color rgb="FFC0C0C0"/>
      </right>
      <top style="thin">
        <color rgb="FFC0C0C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808080"/>
      </bottom>
      <diagonal/>
    </border>
    <border>
      <left style="thin">
        <color rgb="FFBFBFBF"/>
      </left>
      <right/>
      <top/>
      <bottom/>
      <diagonal/>
    </border>
    <border>
      <left/>
      <right/>
      <top/>
      <bottom/>
      <diagonal/>
    </border>
    <border>
      <left/>
      <right style="thin">
        <color rgb="FFBFBFBF"/>
      </right>
      <top/>
      <bottom/>
      <diagonal/>
    </border>
    <border>
      <left style="thin">
        <color rgb="FF808080"/>
      </left>
      <right style="thin">
        <color rgb="FFC0C0C0"/>
      </right>
      <top/>
      <bottom style="thin">
        <color rgb="FFC0C0C0"/>
      </bottom>
      <diagonal/>
    </border>
    <border>
      <left style="thin">
        <color rgb="FF80808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80808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808080"/>
      </left>
      <right style="thin">
        <color rgb="FFC0C0C0"/>
      </right>
      <top style="thin">
        <color rgb="FFC0C0C0"/>
      </top>
      <bottom style="thin">
        <color rgb="FF808080"/>
      </bottom>
      <diagonal/>
    </border>
    <border>
      <left/>
      <right/>
      <top style="thin">
        <color rgb="FFC0C0C0"/>
      </top>
      <bottom/>
      <diagonal/>
    </border>
    <border>
      <left style="thin">
        <color rgb="FFBFBFBF"/>
      </left>
      <right/>
      <top style="medium">
        <color rgb="FF974806"/>
      </top>
      <bottom/>
      <diagonal/>
    </border>
    <border>
      <left/>
      <right/>
      <top style="medium">
        <color rgb="FF974806"/>
      </top>
      <bottom/>
      <diagonal/>
    </border>
    <border>
      <left style="thin">
        <color rgb="FFBFBFBF"/>
      </left>
      <right/>
      <top/>
      <bottom/>
      <diagonal/>
    </border>
    <border>
      <left/>
      <right style="thin">
        <color rgb="FFBFBFBF"/>
      </right>
      <top/>
      <bottom/>
      <diagonal/>
    </border>
    <border>
      <left style="thin">
        <color rgb="FFBFBFBF"/>
      </left>
      <right/>
      <top style="medium">
        <color rgb="FF974806"/>
      </top>
      <bottom/>
      <diagonal/>
    </border>
    <border>
      <left/>
      <right/>
      <top style="medium">
        <color rgb="FF974806"/>
      </top>
      <bottom/>
      <diagonal/>
    </border>
    <border>
      <left/>
      <right style="thin">
        <color rgb="FFBFBFBF"/>
      </right>
      <top style="medium">
        <color rgb="FF974806"/>
      </top>
      <bottom/>
      <diagonal/>
    </border>
    <border>
      <left/>
      <right/>
      <top/>
      <bottom style="thin">
        <color rgb="FF7F7F7F"/>
      </bottom>
      <diagonal/>
    </border>
    <border>
      <left style="thin">
        <color rgb="FF0C0C0C"/>
      </left>
      <right/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 style="thin">
        <color rgb="FFC0C0C0"/>
      </left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BFBFBF"/>
      </left>
      <right style="thin">
        <color rgb="FF0C0C0C"/>
      </right>
      <top/>
      <bottom/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 style="thin">
        <color rgb="FFBFBFBF"/>
      </left>
      <right/>
      <top style="thin">
        <color rgb="FF0C0C0C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C0C0C"/>
      </bottom>
      <diagonal/>
    </border>
    <border>
      <left/>
      <right style="thin">
        <color rgb="FFBFBFBF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808080"/>
      </top>
      <bottom/>
      <diagonal/>
    </border>
    <border>
      <left style="thin">
        <color rgb="FFBFBFBF"/>
      </left>
      <right style="thin">
        <color rgb="FFBFBFBF"/>
      </right>
      <top style="thin">
        <color rgb="FF0C0C0C"/>
      </top>
      <bottom style="thin">
        <color rgb="FF0C0C0C"/>
      </bottom>
      <diagonal/>
    </border>
    <border>
      <left/>
      <right style="thin">
        <color rgb="FFBFBFBF"/>
      </right>
      <top style="thin">
        <color rgb="FF0C0C0C"/>
      </top>
      <bottom style="thin">
        <color rgb="FF0C0C0C"/>
      </bottom>
      <diagonal/>
    </border>
    <border>
      <left style="thin">
        <color rgb="FFC00000"/>
      </left>
      <right/>
      <top style="thin">
        <color rgb="FFC00000"/>
      </top>
      <bottom/>
      <diagonal/>
    </border>
    <border>
      <left/>
      <right/>
      <top style="thin">
        <color rgb="FFC00000"/>
      </top>
      <bottom/>
      <diagonal/>
    </border>
    <border>
      <left/>
      <right style="thin">
        <color rgb="FFC00000"/>
      </right>
      <top style="thin">
        <color rgb="FFC00000"/>
      </top>
      <bottom/>
      <diagonal/>
    </border>
    <border>
      <left style="thin">
        <color rgb="FFC00000"/>
      </left>
      <right/>
      <top/>
      <bottom/>
      <diagonal/>
    </border>
    <border>
      <left/>
      <right style="thin">
        <color rgb="FFC00000"/>
      </right>
      <top/>
      <bottom/>
      <diagonal/>
    </border>
    <border>
      <left style="thin">
        <color rgb="FFC00000"/>
      </left>
      <right/>
      <top/>
      <bottom style="thin">
        <color rgb="FFC00000"/>
      </bottom>
      <diagonal/>
    </border>
    <border>
      <left/>
      <right/>
      <top/>
      <bottom style="thin">
        <color rgb="FFC00000"/>
      </bottom>
      <diagonal/>
    </border>
    <border>
      <left/>
      <right style="thin">
        <color rgb="FFC00000"/>
      </right>
      <top/>
      <bottom style="thin">
        <color rgb="FFC00000"/>
      </bottom>
      <diagonal/>
    </border>
    <border>
      <left/>
      <right/>
      <top/>
      <bottom style="thin">
        <color rgb="FFC0C0C0"/>
      </bottom>
      <diagonal/>
    </border>
    <border>
      <left style="thick">
        <color rgb="FF974806"/>
      </left>
      <right/>
      <top style="thick">
        <color rgb="FF974806"/>
      </top>
      <bottom style="thick">
        <color rgb="FF974806"/>
      </bottom>
      <diagonal/>
    </border>
    <border>
      <left/>
      <right/>
      <top style="thick">
        <color rgb="FF974806"/>
      </top>
      <bottom style="thick">
        <color rgb="FF974806"/>
      </bottom>
      <diagonal/>
    </border>
    <border>
      <left/>
      <right/>
      <top style="thick">
        <color rgb="FF974806"/>
      </top>
      <bottom style="thick">
        <color rgb="FF974806"/>
      </bottom>
      <diagonal/>
    </border>
    <border>
      <left/>
      <right/>
      <top style="thick">
        <color rgb="FF974806"/>
      </top>
      <bottom style="thick">
        <color rgb="FF974806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ck">
        <color rgb="FFC00000"/>
      </left>
      <right/>
      <top style="thick">
        <color rgb="FFC00000"/>
      </top>
      <bottom/>
      <diagonal/>
    </border>
    <border>
      <left/>
      <right/>
      <top style="thick">
        <color rgb="FFC00000"/>
      </top>
      <bottom/>
      <diagonal/>
    </border>
    <border>
      <left/>
      <right style="thick">
        <color rgb="FFC00000"/>
      </right>
      <top style="thick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/>
      <diagonal/>
    </border>
    <border>
      <left/>
      <right/>
      <top style="medium">
        <color rgb="FFC00000"/>
      </top>
      <bottom/>
      <diagonal/>
    </border>
    <border>
      <left/>
      <right style="medium">
        <color rgb="FFC00000"/>
      </right>
      <top style="medium">
        <color rgb="FFC00000"/>
      </top>
      <bottom/>
      <diagonal/>
    </border>
    <border>
      <left style="thick">
        <color rgb="FFC00000"/>
      </left>
      <right style="thick">
        <color rgb="FFE36C09"/>
      </right>
      <top style="thick">
        <color rgb="FFE36C09"/>
      </top>
      <bottom style="thick">
        <color rgb="FFE36C09"/>
      </bottom>
      <diagonal/>
    </border>
    <border>
      <left style="thick">
        <color rgb="FFE36C09"/>
      </left>
      <right/>
      <top style="thick">
        <color rgb="FF76923C"/>
      </top>
      <bottom style="thick">
        <color rgb="FF76923C"/>
      </bottom>
      <diagonal/>
    </border>
    <border>
      <left/>
      <right/>
      <top style="thick">
        <color rgb="FF76923C"/>
      </top>
      <bottom style="thick">
        <color rgb="FF76923C"/>
      </bottom>
      <diagonal/>
    </border>
    <border>
      <left/>
      <right style="thick">
        <color rgb="FF76923C"/>
      </right>
      <top style="thick">
        <color rgb="FF76923C"/>
      </top>
      <bottom style="thick">
        <color rgb="FF76923C"/>
      </bottom>
      <diagonal/>
    </border>
    <border>
      <left/>
      <right style="thick">
        <color rgb="FFC00000"/>
      </right>
      <top/>
      <bottom/>
      <diagonal/>
    </border>
    <border>
      <left style="medium">
        <color rgb="FFC00000"/>
      </left>
      <right/>
      <top/>
      <bottom style="medium">
        <color rgb="FFC00000"/>
      </bottom>
      <diagonal/>
    </border>
    <border>
      <left/>
      <right/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 style="thick">
        <color rgb="FFC00000"/>
      </left>
      <right/>
      <top/>
      <bottom/>
      <diagonal/>
    </border>
    <border>
      <left style="thin">
        <color rgb="FF99660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996600"/>
      </right>
      <top/>
      <bottom/>
      <diagonal/>
    </border>
    <border>
      <left style="thin">
        <color rgb="FF99660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996600"/>
      </right>
      <top style="thin">
        <color rgb="FFC0C0C0"/>
      </top>
      <bottom style="thin">
        <color rgb="FFC0C0C0"/>
      </bottom>
      <diagonal/>
    </border>
    <border>
      <left style="thin">
        <color rgb="FF974806"/>
      </left>
      <right/>
      <top style="thin">
        <color rgb="FF974806"/>
      </top>
      <bottom style="thin">
        <color rgb="FF974806"/>
      </bottom>
      <diagonal/>
    </border>
    <border>
      <left/>
      <right/>
      <top style="thin">
        <color rgb="FF974806"/>
      </top>
      <bottom style="thin">
        <color rgb="FF974806"/>
      </bottom>
      <diagonal/>
    </border>
    <border>
      <left/>
      <right style="thin">
        <color rgb="FF974806"/>
      </right>
      <top style="thin">
        <color rgb="FF974806"/>
      </top>
      <bottom style="thin">
        <color rgb="FF974806"/>
      </bottom>
      <diagonal/>
    </border>
    <border>
      <left style="thin">
        <color rgb="FF00B050"/>
      </left>
      <right/>
      <top style="thin">
        <color rgb="FF00B050"/>
      </top>
      <bottom style="thin">
        <color rgb="FF00B050"/>
      </bottom>
      <diagonal/>
    </border>
    <border>
      <left/>
      <right/>
      <top style="thin">
        <color rgb="FF00B050"/>
      </top>
      <bottom style="thin">
        <color rgb="FF00B050"/>
      </bottom>
      <diagonal/>
    </border>
    <border>
      <left/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996600"/>
      </left>
      <right/>
      <top style="thin">
        <color rgb="FFC0C0C0"/>
      </top>
      <bottom style="thin">
        <color rgb="FFD8D8D8"/>
      </bottom>
      <diagonal/>
    </border>
    <border>
      <left/>
      <right style="thin">
        <color rgb="FFC0C0C0"/>
      </right>
      <top style="thin">
        <color rgb="FFC0C0C0"/>
      </top>
      <bottom style="thin">
        <color rgb="FFD8D8D8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D8D8D8"/>
      </bottom>
      <diagonal/>
    </border>
    <border>
      <left style="thin">
        <color rgb="FFC0C0C0"/>
      </left>
      <right style="thin">
        <color rgb="FF996600"/>
      </right>
      <top style="thin">
        <color rgb="FFC0C0C0"/>
      </top>
      <bottom style="thin">
        <color rgb="FFD8D8D8"/>
      </bottom>
      <diagonal/>
    </border>
    <border>
      <left style="thin">
        <color rgb="FFC0C0C0"/>
      </left>
      <right/>
      <top/>
      <bottom/>
      <diagonal/>
    </border>
    <border>
      <left/>
      <right style="thin">
        <color rgb="FFC0C0C0"/>
      </right>
      <top/>
      <bottom/>
      <diagonal/>
    </border>
    <border>
      <left style="thin">
        <color rgb="FF996600"/>
      </left>
      <right/>
      <top style="thin">
        <color rgb="FFD8D8D8"/>
      </top>
      <bottom style="thin">
        <color rgb="FFD8D8D8"/>
      </bottom>
      <diagonal/>
    </border>
    <border>
      <left/>
      <right style="thin">
        <color rgb="FFC0C0C0"/>
      </right>
      <top style="thin">
        <color rgb="FFD8D8D8"/>
      </top>
      <bottom style="thin">
        <color rgb="FFD8D8D8"/>
      </bottom>
      <diagonal/>
    </border>
    <border>
      <left style="thin">
        <color rgb="FFC0C0C0"/>
      </left>
      <right style="thin">
        <color rgb="FFC0C0C0"/>
      </right>
      <top style="thin">
        <color rgb="FFD8D8D8"/>
      </top>
      <bottom style="thin">
        <color rgb="FFD8D8D8"/>
      </bottom>
      <diagonal/>
    </border>
    <border>
      <left style="thin">
        <color rgb="FFC0C0C0"/>
      </left>
      <right style="thin">
        <color rgb="FF996600"/>
      </right>
      <top style="thin">
        <color rgb="FFD8D8D8"/>
      </top>
      <bottom style="thin">
        <color rgb="FFD8D8D8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996600"/>
      </left>
      <right/>
      <top style="thin">
        <color rgb="FFD8D8D8"/>
      </top>
      <bottom style="thin">
        <color rgb="FF996600"/>
      </bottom>
      <diagonal/>
    </border>
    <border>
      <left/>
      <right style="thin">
        <color rgb="FFC0C0C0"/>
      </right>
      <top style="thin">
        <color rgb="FFD8D8D8"/>
      </top>
      <bottom style="thin">
        <color rgb="FF996600"/>
      </bottom>
      <diagonal/>
    </border>
    <border>
      <left style="thin">
        <color rgb="FFC0C0C0"/>
      </left>
      <right style="thin">
        <color rgb="FFC0C0C0"/>
      </right>
      <top style="thin">
        <color rgb="FFD8D8D8"/>
      </top>
      <bottom style="thin">
        <color rgb="FF996600"/>
      </bottom>
      <diagonal/>
    </border>
    <border>
      <left style="thin">
        <color rgb="FFC0C0C0"/>
      </left>
      <right style="thin">
        <color rgb="FF996600"/>
      </right>
      <top style="thin">
        <color rgb="FFD8D8D8"/>
      </top>
      <bottom style="thin">
        <color rgb="FF996600"/>
      </bottom>
      <diagonal/>
    </border>
    <border>
      <left style="thick">
        <color rgb="FFC00000"/>
      </left>
      <right style="thick">
        <color rgb="FF494429"/>
      </right>
      <top style="thick">
        <color rgb="FFE36C09"/>
      </top>
      <bottom style="thick">
        <color rgb="FFE36C09"/>
      </bottom>
      <diagonal/>
    </border>
    <border>
      <left/>
      <right/>
      <top style="thick">
        <color rgb="FF494429"/>
      </top>
      <bottom style="thick">
        <color rgb="FF494429"/>
      </bottom>
      <diagonal/>
    </border>
    <border>
      <left/>
      <right/>
      <top style="thick">
        <color rgb="FF494429"/>
      </top>
      <bottom style="thick">
        <color rgb="FF494429"/>
      </bottom>
      <diagonal/>
    </border>
    <border>
      <left/>
      <right style="thick">
        <color rgb="FF494429"/>
      </right>
      <top style="thick">
        <color rgb="FF494429"/>
      </top>
      <bottom style="thick">
        <color rgb="FF494429"/>
      </bottom>
      <diagonal/>
    </border>
    <border>
      <left style="thin">
        <color rgb="FF494429"/>
      </left>
      <right/>
      <top style="thick">
        <color rgb="FF494429"/>
      </top>
      <bottom style="thin">
        <color rgb="FFC0C0C0"/>
      </bottom>
      <diagonal/>
    </border>
    <border>
      <left/>
      <right style="thin">
        <color rgb="FF494429"/>
      </right>
      <top style="thick">
        <color rgb="FF494429"/>
      </top>
      <bottom/>
      <diagonal/>
    </border>
    <border>
      <left style="thin">
        <color rgb="FF31859B"/>
      </left>
      <right/>
      <top style="thin">
        <color rgb="FF31859B"/>
      </top>
      <bottom style="thin">
        <color rgb="FF31859B"/>
      </bottom>
      <diagonal/>
    </border>
    <border>
      <left/>
      <right/>
      <top style="thin">
        <color rgb="FF31859B"/>
      </top>
      <bottom style="thin">
        <color rgb="FF31859B"/>
      </bottom>
      <diagonal/>
    </border>
    <border>
      <left/>
      <right style="thin">
        <color rgb="FF31859B"/>
      </right>
      <top style="thin">
        <color rgb="FF31859B"/>
      </top>
      <bottom style="thin">
        <color rgb="FF31859B"/>
      </bottom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494429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494429"/>
      </right>
      <top style="thin">
        <color rgb="FFC0C0C0"/>
      </top>
      <bottom style="thin">
        <color rgb="FFC0C0C0"/>
      </bottom>
      <diagonal/>
    </border>
    <border>
      <left style="thin">
        <color rgb="FF494429"/>
      </left>
      <right/>
      <top style="thin">
        <color rgb="FFC0C0C0"/>
      </top>
      <bottom style="thin">
        <color rgb="FF494429"/>
      </bottom>
      <diagonal/>
    </border>
    <border>
      <left/>
      <right style="thin">
        <color rgb="FFC0C0C0"/>
      </right>
      <top style="thin">
        <color rgb="FFC0C0C0"/>
      </top>
      <bottom style="thin">
        <color rgb="FF494429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494429"/>
      </bottom>
      <diagonal/>
    </border>
    <border>
      <left style="thin">
        <color rgb="FFC0C0C0"/>
      </left>
      <right style="thin">
        <color rgb="FF494429"/>
      </right>
      <top style="thin">
        <color rgb="FFC0C0C0"/>
      </top>
      <bottom style="thin">
        <color rgb="FF494429"/>
      </bottom>
      <diagonal/>
    </border>
    <border>
      <left/>
      <right style="thin">
        <color rgb="FFC0C0C0"/>
      </right>
      <top style="thin">
        <color rgb="FFC0C0C0"/>
      </top>
      <bottom/>
      <diagonal/>
    </border>
    <border>
      <left/>
      <right style="thick">
        <color rgb="FF974806"/>
      </right>
      <top style="thick">
        <color rgb="FF974806"/>
      </top>
      <bottom style="thick">
        <color rgb="FF974806"/>
      </bottom>
      <diagonal/>
    </border>
    <border>
      <left style="thick">
        <color rgb="FFC00000"/>
      </left>
      <right/>
      <top/>
      <bottom style="thick">
        <color rgb="FFC00000"/>
      </bottom>
      <diagonal/>
    </border>
    <border>
      <left/>
      <right/>
      <top/>
      <bottom style="thick">
        <color rgb="FFC00000"/>
      </bottom>
      <diagonal/>
    </border>
    <border>
      <left/>
      <right style="thick">
        <color rgb="FFC00000"/>
      </right>
      <top/>
      <bottom style="thick">
        <color rgb="FFC00000"/>
      </bottom>
      <diagonal/>
    </border>
    <border>
      <left/>
      <right/>
      <top style="thin">
        <color rgb="FFC0C0C0"/>
      </top>
      <bottom/>
      <diagonal/>
    </border>
    <border>
      <left/>
      <right/>
      <top style="thin">
        <color rgb="FFC0C0C0"/>
      </top>
      <bottom/>
      <diagonal/>
    </border>
    <border>
      <left/>
      <right/>
      <top style="thin">
        <color rgb="FFC0C0C0"/>
      </top>
      <bottom/>
      <diagonal/>
    </border>
    <border>
      <left/>
      <right/>
      <top style="thin">
        <color rgb="FFC0C0C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/>
      <top/>
      <bottom style="thin">
        <color rgb="FFB2B2B2"/>
      </bottom>
      <diagonal/>
    </border>
    <border>
      <left/>
      <right/>
      <top/>
      <bottom style="thin">
        <color rgb="FFB2B2B2"/>
      </bottom>
      <diagonal/>
    </border>
    <border>
      <left/>
      <right/>
      <top/>
      <bottom style="thin">
        <color rgb="FFB2B2B2"/>
      </bottom>
      <diagonal/>
    </border>
    <border>
      <left/>
      <right/>
      <top/>
      <bottom style="thin">
        <color rgb="FFB2B2B2"/>
      </bottom>
      <diagonal/>
    </border>
    <border>
      <left/>
      <right/>
      <top/>
      <bottom style="thin">
        <color rgb="FFB2B2B2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/>
      <diagonal/>
    </border>
    <border>
      <left/>
      <right/>
      <top style="thin">
        <color rgb="FFC0C0C0"/>
      </top>
      <bottom style="thin">
        <color rgb="FFBFBFBF"/>
      </bottom>
      <diagonal/>
    </border>
  </borders>
  <cellStyleXfs count="1">
    <xf numFmtId="0" fontId="0" fillId="0" borderId="0"/>
  </cellStyleXfs>
  <cellXfs count="837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3" fillId="0" borderId="0" xfId="0" applyFont="1"/>
    <xf numFmtId="3" fontId="1" fillId="0" borderId="0" xfId="0" applyNumberFormat="1" applyFont="1"/>
    <xf numFmtId="0" fontId="1" fillId="0" borderId="2" xfId="0" applyFont="1" applyBorder="1" applyAlignment="1">
      <alignment horizontal="right"/>
    </xf>
    <xf numFmtId="3" fontId="1" fillId="0" borderId="3" xfId="0" applyNumberFormat="1" applyFont="1" applyBorder="1"/>
    <xf numFmtId="3" fontId="1" fillId="0" borderId="4" xfId="0" applyNumberFormat="1" applyFont="1" applyBorder="1"/>
    <xf numFmtId="0" fontId="1" fillId="0" borderId="5" xfId="0" applyFont="1" applyBorder="1" applyAlignment="1">
      <alignment horizontal="right"/>
    </xf>
    <xf numFmtId="3" fontId="1" fillId="0" borderId="6" xfId="0" applyNumberFormat="1" applyFont="1" applyBorder="1"/>
    <xf numFmtId="0" fontId="1" fillId="0" borderId="7" xfId="0" applyFont="1" applyBorder="1" applyAlignment="1">
      <alignment horizontal="right"/>
    </xf>
    <xf numFmtId="3" fontId="1" fillId="0" borderId="8" xfId="0" applyNumberFormat="1" applyFont="1" applyBorder="1"/>
    <xf numFmtId="3" fontId="1" fillId="0" borderId="9" xfId="0" applyNumberFormat="1" applyFont="1" applyBorder="1"/>
    <xf numFmtId="0" fontId="1" fillId="0" borderId="10" xfId="0" applyFont="1" applyBorder="1" applyAlignment="1">
      <alignment horizontal="right"/>
    </xf>
    <xf numFmtId="3" fontId="1" fillId="0" borderId="11" xfId="0" applyNumberFormat="1" applyFont="1" applyBorder="1"/>
    <xf numFmtId="3" fontId="1" fillId="0" borderId="12" xfId="0" applyNumberFormat="1" applyFont="1" applyBorder="1"/>
    <xf numFmtId="0" fontId="1" fillId="0" borderId="0" xfId="0" applyFont="1" applyAlignment="1">
      <alignment horizontal="right"/>
    </xf>
    <xf numFmtId="0" fontId="4" fillId="0" borderId="0" xfId="0" applyFont="1"/>
    <xf numFmtId="0" fontId="5" fillId="0" borderId="0" xfId="0" applyFont="1" applyAlignment="1">
      <alignment vertical="top"/>
    </xf>
    <xf numFmtId="0" fontId="5" fillId="2" borderId="1" xfId="0" applyFont="1" applyFill="1" applyBorder="1" applyAlignment="1">
      <alignment vertical="top"/>
    </xf>
    <xf numFmtId="0" fontId="8" fillId="4" borderId="19" xfId="0" applyFont="1" applyFill="1" applyBorder="1"/>
    <xf numFmtId="49" fontId="8" fillId="4" borderId="1" xfId="0" applyNumberFormat="1" applyFont="1" applyFill="1" applyBorder="1" applyAlignment="1">
      <alignment shrinkToFit="1"/>
    </xf>
    <xf numFmtId="0" fontId="9" fillId="4" borderId="1" xfId="0" applyFont="1" applyFill="1" applyBorder="1" applyAlignment="1">
      <alignment horizontal="right"/>
    </xf>
    <xf numFmtId="0" fontId="1" fillId="0" borderId="0" xfId="0" applyFont="1"/>
    <xf numFmtId="0" fontId="9" fillId="4" borderId="1" xfId="0" applyFont="1" applyFill="1" applyBorder="1" applyAlignment="1">
      <alignment horizontal="center"/>
    </xf>
    <xf numFmtId="0" fontId="13" fillId="6" borderId="28" xfId="0" applyFont="1" applyFill="1" applyBorder="1" applyAlignment="1">
      <alignment horizontal="left"/>
    </xf>
    <xf numFmtId="0" fontId="14" fillId="2" borderId="29" xfId="0" applyFont="1" applyFill="1" applyBorder="1"/>
    <xf numFmtId="0" fontId="4" fillId="4" borderId="30" xfId="0" applyFont="1" applyFill="1" applyBorder="1"/>
    <xf numFmtId="0" fontId="15" fillId="2" borderId="31" xfId="0" applyFont="1" applyFill="1" applyBorder="1" applyAlignment="1">
      <alignment horizontal="center" vertical="top"/>
    </xf>
    <xf numFmtId="0" fontId="16" fillId="7" borderId="32" xfId="0" applyFont="1" applyFill="1" applyBorder="1" applyAlignment="1">
      <alignment horizontal="center"/>
    </xf>
    <xf numFmtId="0" fontId="18" fillId="2" borderId="38" xfId="0" applyFont="1" applyFill="1" applyBorder="1"/>
    <xf numFmtId="0" fontId="18" fillId="2" borderId="39" xfId="0" applyFont="1" applyFill="1" applyBorder="1"/>
    <xf numFmtId="0" fontId="8" fillId="2" borderId="40" xfId="0" applyFont="1" applyFill="1" applyBorder="1" applyAlignment="1">
      <alignment vertical="center"/>
    </xf>
    <xf numFmtId="0" fontId="18" fillId="2" borderId="41" xfId="0" applyFont="1" applyFill="1" applyBorder="1"/>
    <xf numFmtId="0" fontId="8" fillId="2" borderId="41" xfId="0" applyFont="1" applyFill="1" applyBorder="1" applyAlignment="1">
      <alignment vertical="center"/>
    </xf>
    <xf numFmtId="0" fontId="8" fillId="2" borderId="40" xfId="0" applyFont="1" applyFill="1" applyBorder="1" applyAlignment="1">
      <alignment horizontal="left" vertical="center"/>
    </xf>
    <xf numFmtId="0" fontId="8" fillId="2" borderId="41" xfId="0" applyFont="1" applyFill="1" applyBorder="1" applyAlignment="1">
      <alignment horizontal="left" vertical="center"/>
    </xf>
    <xf numFmtId="1" fontId="19" fillId="9" borderId="43" xfId="0" applyNumberFormat="1" applyFont="1" applyFill="1" applyBorder="1" applyAlignment="1">
      <alignment horizontal="center"/>
    </xf>
    <xf numFmtId="0" fontId="14" fillId="2" borderId="39" xfId="0" applyFont="1" applyFill="1" applyBorder="1"/>
    <xf numFmtId="1" fontId="19" fillId="9" borderId="44" xfId="0" applyNumberFormat="1" applyFont="1" applyFill="1" applyBorder="1" applyAlignment="1">
      <alignment horizontal="center"/>
    </xf>
    <xf numFmtId="0" fontId="1" fillId="2" borderId="45" xfId="0" applyFont="1" applyFill="1" applyBorder="1"/>
    <xf numFmtId="1" fontId="19" fillId="9" borderId="46" xfId="0" applyNumberFormat="1" applyFont="1" applyFill="1" applyBorder="1" applyAlignment="1">
      <alignment horizontal="center"/>
    </xf>
    <xf numFmtId="0" fontId="20" fillId="2" borderId="47" xfId="0" applyFont="1" applyFill="1" applyBorder="1" applyAlignment="1">
      <alignment horizontal="left" vertical="center"/>
    </xf>
    <xf numFmtId="0" fontId="18" fillId="4" borderId="19" xfId="0" applyFont="1" applyFill="1" applyBorder="1"/>
    <xf numFmtId="0" fontId="1" fillId="2" borderId="47" xfId="0" applyFont="1" applyFill="1" applyBorder="1"/>
    <xf numFmtId="0" fontId="21" fillId="2" borderId="29" xfId="0" applyFont="1" applyFill="1" applyBorder="1" applyAlignment="1">
      <alignment horizontal="center"/>
    </xf>
    <xf numFmtId="3" fontId="24" fillId="9" borderId="53" xfId="0" applyNumberFormat="1" applyFont="1" applyFill="1" applyBorder="1" applyAlignment="1">
      <alignment shrinkToFit="1"/>
    </xf>
    <xf numFmtId="14" fontId="1" fillId="0" borderId="0" xfId="0" applyNumberFormat="1" applyFont="1"/>
    <xf numFmtId="0" fontId="25" fillId="0" borderId="0" xfId="0" applyFont="1"/>
    <xf numFmtId="0" fontId="24" fillId="11" borderId="57" xfId="0" applyFont="1" applyFill="1" applyBorder="1"/>
    <xf numFmtId="0" fontId="18" fillId="11" borderId="58" xfId="0" applyFont="1" applyFill="1" applyBorder="1"/>
    <xf numFmtId="0" fontId="18" fillId="11" borderId="59" xfId="0" applyFont="1" applyFill="1" applyBorder="1"/>
    <xf numFmtId="0" fontId="1" fillId="6" borderId="1" xfId="0" applyFont="1" applyFill="1" applyBorder="1"/>
    <xf numFmtId="0" fontId="26" fillId="0" borderId="0" xfId="0" applyFont="1" applyAlignment="1">
      <alignment vertical="center"/>
    </xf>
    <xf numFmtId="0" fontId="14" fillId="0" borderId="0" xfId="0" applyFont="1"/>
    <xf numFmtId="0" fontId="26" fillId="2" borderId="1" xfId="0" applyFont="1" applyFill="1" applyBorder="1" applyAlignment="1">
      <alignment vertical="center"/>
    </xf>
    <xf numFmtId="3" fontId="27" fillId="2" borderId="60" xfId="0" applyNumberFormat="1" applyFont="1" applyFill="1" applyBorder="1" applyAlignment="1">
      <alignment shrinkToFit="1"/>
    </xf>
    <xf numFmtId="0" fontId="25" fillId="2" borderId="1" xfId="0" applyFont="1" applyFill="1" applyBorder="1"/>
    <xf numFmtId="0" fontId="28" fillId="0" borderId="0" xfId="0" applyFont="1"/>
    <xf numFmtId="0" fontId="4" fillId="2" borderId="1" xfId="0" applyFont="1" applyFill="1" applyBorder="1"/>
    <xf numFmtId="0" fontId="29" fillId="0" borderId="0" xfId="0" applyFont="1"/>
    <xf numFmtId="0" fontId="24" fillId="11" borderId="61" xfId="0" applyFont="1" applyFill="1" applyBorder="1"/>
    <xf numFmtId="0" fontId="18" fillId="11" borderId="62" xfId="0" applyFont="1" applyFill="1" applyBorder="1"/>
    <xf numFmtId="0" fontId="4" fillId="6" borderId="1" xfId="0" applyFont="1" applyFill="1" applyBorder="1"/>
    <xf numFmtId="0" fontId="18" fillId="11" borderId="63" xfId="0" applyFont="1" applyFill="1" applyBorder="1"/>
    <xf numFmtId="3" fontId="27" fillId="2" borderId="64" xfId="0" applyNumberFormat="1" applyFont="1" applyFill="1" applyBorder="1" applyAlignment="1">
      <alignment shrinkToFit="1"/>
    </xf>
    <xf numFmtId="0" fontId="30" fillId="0" borderId="0" xfId="0" applyFont="1"/>
    <xf numFmtId="0" fontId="31" fillId="0" borderId="0" xfId="0" applyFont="1"/>
    <xf numFmtId="0" fontId="32" fillId="0" borderId="0" xfId="0" applyFont="1"/>
    <xf numFmtId="0" fontId="33" fillId="0" borderId="0" xfId="0" applyFont="1" applyAlignment="1">
      <alignment vertical="center"/>
    </xf>
    <xf numFmtId="0" fontId="24" fillId="11" borderId="68" xfId="0" applyFont="1" applyFill="1" applyBorder="1"/>
    <xf numFmtId="0" fontId="18" fillId="11" borderId="69" xfId="0" applyFont="1" applyFill="1" applyBorder="1"/>
    <xf numFmtId="0" fontId="18" fillId="11" borderId="70" xfId="0" applyFont="1" applyFill="1" applyBorder="1"/>
    <xf numFmtId="3" fontId="27" fillId="2" borderId="71" xfId="0" applyNumberFormat="1" applyFont="1" applyFill="1" applyBorder="1" applyAlignment="1">
      <alignment shrinkToFit="1"/>
    </xf>
    <xf numFmtId="0" fontId="35" fillId="6" borderId="1" xfId="0" applyFont="1" applyFill="1" applyBorder="1"/>
    <xf numFmtId="0" fontId="1" fillId="0" borderId="6" xfId="0" applyFont="1" applyBorder="1"/>
    <xf numFmtId="3" fontId="24" fillId="9" borderId="78" xfId="0" applyNumberFormat="1" applyFont="1" applyFill="1" applyBorder="1" applyAlignment="1">
      <alignment shrinkToFit="1"/>
    </xf>
    <xf numFmtId="3" fontId="27" fillId="6" borderId="60" xfId="0" applyNumberFormat="1" applyFont="1" applyFill="1" applyBorder="1" applyAlignment="1">
      <alignment shrinkToFit="1"/>
    </xf>
    <xf numFmtId="3" fontId="1" fillId="0" borderId="8" xfId="0" applyNumberFormat="1" applyFont="1" applyBorder="1" applyAlignment="1">
      <alignment horizontal="center"/>
    </xf>
    <xf numFmtId="3" fontId="1" fillId="0" borderId="9" xfId="0" applyNumberFormat="1" applyFont="1" applyBorder="1" applyAlignment="1">
      <alignment horizontal="center"/>
    </xf>
    <xf numFmtId="3" fontId="27" fillId="6" borderId="64" xfId="0" applyNumberFormat="1" applyFont="1" applyFill="1" applyBorder="1" applyAlignment="1">
      <alignment shrinkToFit="1"/>
    </xf>
    <xf numFmtId="0" fontId="1" fillId="0" borderId="79" xfId="0" applyFont="1" applyBorder="1" applyAlignment="1">
      <alignment horizontal="right"/>
    </xf>
    <xf numFmtId="3" fontId="8" fillId="11" borderId="71" xfId="0" applyNumberFormat="1" applyFont="1" applyFill="1" applyBorder="1" applyAlignment="1">
      <alignment shrinkToFit="1"/>
    </xf>
    <xf numFmtId="2" fontId="1" fillId="0" borderId="3" xfId="0" applyNumberFormat="1" applyFont="1" applyBorder="1"/>
    <xf numFmtId="0" fontId="36" fillId="11" borderId="57" xfId="0" applyFont="1" applyFill="1" applyBorder="1"/>
    <xf numFmtId="2" fontId="1" fillId="0" borderId="4" xfId="0" applyNumberFormat="1" applyFont="1" applyBorder="1"/>
    <xf numFmtId="1" fontId="1" fillId="0" borderId="0" xfId="0" applyNumberFormat="1" applyFont="1"/>
    <xf numFmtId="0" fontId="36" fillId="11" borderId="61" xfId="0" applyFont="1" applyFill="1" applyBorder="1"/>
    <xf numFmtId="2" fontId="1" fillId="0" borderId="0" xfId="0" applyNumberFormat="1" applyFont="1"/>
    <xf numFmtId="0" fontId="36" fillId="11" borderId="68" xfId="0" applyFont="1" applyFill="1" applyBorder="1"/>
    <xf numFmtId="2" fontId="1" fillId="0" borderId="6" xfId="0" applyNumberFormat="1" applyFont="1" applyBorder="1"/>
    <xf numFmtId="3" fontId="27" fillId="6" borderId="71" xfId="0" applyNumberFormat="1" applyFont="1" applyFill="1" applyBorder="1" applyAlignment="1">
      <alignment shrinkToFit="1"/>
    </xf>
    <xf numFmtId="0" fontId="35" fillId="6" borderId="1" xfId="0" applyFont="1" applyFill="1" applyBorder="1" applyAlignment="1">
      <alignment horizontal="right"/>
    </xf>
    <xf numFmtId="164" fontId="1" fillId="0" borderId="0" xfId="0" applyNumberFormat="1" applyFont="1"/>
    <xf numFmtId="164" fontId="1" fillId="0" borderId="6" xfId="0" applyNumberFormat="1" applyFont="1" applyBorder="1"/>
    <xf numFmtId="0" fontId="37" fillId="6" borderId="1" xfId="0" applyFont="1" applyFill="1" applyBorder="1"/>
    <xf numFmtId="0" fontId="1" fillId="6" borderId="80" xfId="0" applyFont="1" applyFill="1" applyBorder="1" applyAlignment="1">
      <alignment horizontal="right"/>
    </xf>
    <xf numFmtId="0" fontId="37" fillId="6" borderId="1" xfId="0" applyFont="1" applyFill="1" applyBorder="1" applyAlignment="1">
      <alignment horizontal="right"/>
    </xf>
    <xf numFmtId="10" fontId="1" fillId="6" borderId="1" xfId="0" applyNumberFormat="1" applyFont="1" applyFill="1" applyBorder="1"/>
    <xf numFmtId="0" fontId="24" fillId="11" borderId="81" xfId="0" applyFont="1" applyFill="1" applyBorder="1"/>
    <xf numFmtId="49" fontId="38" fillId="6" borderId="1" xfId="0" applyNumberFormat="1" applyFont="1" applyFill="1" applyBorder="1"/>
    <xf numFmtId="10" fontId="1" fillId="6" borderId="82" xfId="0" applyNumberFormat="1" applyFont="1" applyFill="1" applyBorder="1"/>
    <xf numFmtId="0" fontId="18" fillId="11" borderId="83" xfId="0" applyFont="1" applyFill="1" applyBorder="1"/>
    <xf numFmtId="0" fontId="18" fillId="11" borderId="84" xfId="0" applyFont="1" applyFill="1" applyBorder="1"/>
    <xf numFmtId="3" fontId="27" fillId="6" borderId="85" xfId="0" applyNumberFormat="1" applyFont="1" applyFill="1" applyBorder="1" applyAlignment="1">
      <alignment shrinkToFit="1"/>
    </xf>
    <xf numFmtId="3" fontId="22" fillId="9" borderId="44" xfId="0" applyNumberFormat="1" applyFont="1" applyFill="1" applyBorder="1" applyAlignment="1">
      <alignment shrinkToFit="1"/>
    </xf>
    <xf numFmtId="3" fontId="22" fillId="9" borderId="46" xfId="0" applyNumberFormat="1" applyFont="1" applyFill="1" applyBorder="1" applyAlignment="1">
      <alignment shrinkToFit="1"/>
    </xf>
    <xf numFmtId="0" fontId="1" fillId="0" borderId="5" xfId="0" applyFont="1" applyBorder="1"/>
    <xf numFmtId="0" fontId="39" fillId="4" borderId="19" xfId="0" applyFont="1" applyFill="1" applyBorder="1"/>
    <xf numFmtId="0" fontId="40" fillId="4" borderId="1" xfId="0" applyFont="1" applyFill="1" applyBorder="1"/>
    <xf numFmtId="0" fontId="39" fillId="4" borderId="1" xfId="0" applyFont="1" applyFill="1" applyBorder="1"/>
    <xf numFmtId="0" fontId="41" fillId="4" borderId="30" xfId="0" applyFont="1" applyFill="1" applyBorder="1"/>
    <xf numFmtId="0" fontId="16" fillId="7" borderId="88" xfId="0" applyFont="1" applyFill="1" applyBorder="1" applyAlignment="1">
      <alignment horizontal="center"/>
    </xf>
    <xf numFmtId="0" fontId="42" fillId="13" borderId="92" xfId="0" applyFont="1" applyFill="1" applyBorder="1" applyAlignment="1">
      <alignment horizontal="center"/>
    </xf>
    <xf numFmtId="1" fontId="42" fillId="13" borderId="93" xfId="0" applyNumberFormat="1" applyFont="1" applyFill="1" applyBorder="1" applyAlignment="1">
      <alignment horizontal="center"/>
    </xf>
    <xf numFmtId="2" fontId="1" fillId="0" borderId="8" xfId="0" applyNumberFormat="1" applyFont="1" applyBorder="1"/>
    <xf numFmtId="1" fontId="42" fillId="13" borderId="94" xfId="0" applyNumberFormat="1" applyFont="1" applyFill="1" applyBorder="1" applyAlignment="1">
      <alignment horizontal="center"/>
    </xf>
    <xf numFmtId="2" fontId="1" fillId="0" borderId="9" xfId="0" applyNumberFormat="1" applyFont="1" applyBorder="1"/>
    <xf numFmtId="4" fontId="1" fillId="0" borderId="11" xfId="0" applyNumberFormat="1" applyFont="1" applyBorder="1"/>
    <xf numFmtId="3" fontId="24" fillId="13" borderId="53" xfId="0" applyNumberFormat="1" applyFont="1" applyFill="1" applyBorder="1" applyAlignment="1">
      <alignment shrinkToFit="1"/>
    </xf>
    <xf numFmtId="4" fontId="1" fillId="0" borderId="0" xfId="0" applyNumberFormat="1" applyFont="1"/>
    <xf numFmtId="0" fontId="22" fillId="14" borderId="96" xfId="0" applyFont="1" applyFill="1" applyBorder="1"/>
    <xf numFmtId="0" fontId="18" fillId="14" borderId="97" xfId="0" applyFont="1" applyFill="1" applyBorder="1"/>
    <xf numFmtId="3" fontId="18" fillId="14" borderId="98" xfId="0" applyNumberFormat="1" applyFont="1" applyFill="1" applyBorder="1"/>
    <xf numFmtId="0" fontId="24" fillId="14" borderId="96" xfId="0" applyFont="1" applyFill="1" applyBorder="1"/>
    <xf numFmtId="3" fontId="24" fillId="14" borderId="98" xfId="0" applyNumberFormat="1" applyFont="1" applyFill="1" applyBorder="1" applyAlignment="1">
      <alignment shrinkToFit="1"/>
    </xf>
    <xf numFmtId="10" fontId="1" fillId="0" borderId="3" xfId="0" applyNumberFormat="1" applyFont="1" applyBorder="1"/>
    <xf numFmtId="0" fontId="36" fillId="6" borderId="57" xfId="0" applyFont="1" applyFill="1" applyBorder="1"/>
    <xf numFmtId="0" fontId="18" fillId="6" borderId="58" xfId="0" applyFont="1" applyFill="1" applyBorder="1"/>
    <xf numFmtId="10" fontId="1" fillId="0" borderId="4" xfId="0" applyNumberFormat="1" applyFont="1" applyBorder="1"/>
    <xf numFmtId="10" fontId="1" fillId="0" borderId="0" xfId="0" applyNumberFormat="1" applyFont="1"/>
    <xf numFmtId="0" fontId="36" fillId="6" borderId="68" xfId="0" applyFont="1" applyFill="1" applyBorder="1"/>
    <xf numFmtId="0" fontId="18" fillId="6" borderId="69" xfId="0" applyFont="1" applyFill="1" applyBorder="1"/>
    <xf numFmtId="10" fontId="1" fillId="0" borderId="6" xfId="0" applyNumberFormat="1" applyFont="1" applyBorder="1"/>
    <xf numFmtId="0" fontId="24" fillId="6" borderId="57" xfId="0" applyFont="1" applyFill="1" applyBorder="1"/>
    <xf numFmtId="0" fontId="24" fillId="6" borderId="61" xfId="0" applyFont="1" applyFill="1" applyBorder="1"/>
    <xf numFmtId="0" fontId="18" fillId="6" borderId="62" xfId="0" applyFont="1" applyFill="1" applyBorder="1"/>
    <xf numFmtId="4" fontId="1" fillId="0" borderId="6" xfId="0" applyNumberFormat="1" applyFont="1" applyBorder="1"/>
    <xf numFmtId="0" fontId="24" fillId="6" borderId="68" xfId="0" applyFont="1" applyFill="1" applyBorder="1"/>
    <xf numFmtId="3" fontId="27" fillId="6" borderId="98" xfId="0" applyNumberFormat="1" applyFont="1" applyFill="1" applyBorder="1" applyAlignment="1">
      <alignment shrinkToFit="1"/>
    </xf>
    <xf numFmtId="0" fontId="22" fillId="14" borderId="99" xfId="0" applyFont="1" applyFill="1" applyBorder="1"/>
    <xf numFmtId="0" fontId="18" fillId="14" borderId="100" xfId="0" applyFont="1" applyFill="1" applyBorder="1"/>
    <xf numFmtId="3" fontId="27" fillId="6" borderId="101" xfId="0" applyNumberFormat="1" applyFont="1" applyFill="1" applyBorder="1" applyAlignment="1">
      <alignment shrinkToFit="1"/>
    </xf>
    <xf numFmtId="4" fontId="1" fillId="0" borderId="8" xfId="0" applyNumberFormat="1" applyFont="1" applyBorder="1"/>
    <xf numFmtId="4" fontId="1" fillId="0" borderId="9" xfId="0" applyNumberFormat="1" applyFont="1" applyBorder="1"/>
    <xf numFmtId="3" fontId="24" fillId="13" borderId="78" xfId="0" applyNumberFormat="1" applyFont="1" applyFill="1" applyBorder="1" applyAlignment="1">
      <alignment shrinkToFit="1"/>
    </xf>
    <xf numFmtId="0" fontId="24" fillId="2" borderId="57" xfId="0" applyFont="1" applyFill="1" applyBorder="1"/>
    <xf numFmtId="0" fontId="18" fillId="2" borderId="58" xfId="0" applyFont="1" applyFill="1" applyBorder="1"/>
    <xf numFmtId="0" fontId="18" fillId="2" borderId="59" xfId="0" applyFont="1" applyFill="1" applyBorder="1"/>
    <xf numFmtId="0" fontId="24" fillId="14" borderId="68" xfId="0" applyFont="1" applyFill="1" applyBorder="1"/>
    <xf numFmtId="0" fontId="18" fillId="14" borderId="69" xfId="0" applyFont="1" applyFill="1" applyBorder="1"/>
    <xf numFmtId="0" fontId="18" fillId="14" borderId="70" xfId="0" applyFont="1" applyFill="1" applyBorder="1"/>
    <xf numFmtId="3" fontId="24" fillId="14" borderId="71" xfId="0" applyNumberFormat="1" applyFont="1" applyFill="1" applyBorder="1" applyAlignment="1">
      <alignment shrinkToFit="1"/>
    </xf>
    <xf numFmtId="0" fontId="36" fillId="2" borderId="57" xfId="0" applyFont="1" applyFill="1" applyBorder="1"/>
    <xf numFmtId="0" fontId="36" fillId="2" borderId="61" xfId="0" applyFont="1" applyFill="1" applyBorder="1"/>
    <xf numFmtId="0" fontId="18" fillId="2" borderId="62" xfId="0" applyFont="1" applyFill="1" applyBorder="1"/>
    <xf numFmtId="0" fontId="18" fillId="2" borderId="63" xfId="0" applyFont="1" applyFill="1" applyBorder="1"/>
    <xf numFmtId="0" fontId="36" fillId="2" borderId="68" xfId="0" applyFont="1" applyFill="1" applyBorder="1"/>
    <xf numFmtId="0" fontId="18" fillId="2" borderId="69" xfId="0" applyFont="1" applyFill="1" applyBorder="1"/>
    <xf numFmtId="0" fontId="18" fillId="2" borderId="70" xfId="0" applyFont="1" applyFill="1" applyBorder="1"/>
    <xf numFmtId="0" fontId="24" fillId="2" borderId="61" xfId="0" applyFont="1" applyFill="1" applyBorder="1"/>
    <xf numFmtId="0" fontId="24" fillId="2" borderId="68" xfId="0" applyFont="1" applyFill="1" applyBorder="1"/>
    <xf numFmtId="0" fontId="29" fillId="6" borderId="1" xfId="0" applyFont="1" applyFill="1" applyBorder="1"/>
    <xf numFmtId="0" fontId="22" fillId="14" borderId="70" xfId="0" applyFont="1" applyFill="1" applyBorder="1"/>
    <xf numFmtId="0" fontId="24" fillId="2" borderId="19" xfId="0" applyFont="1" applyFill="1" applyBorder="1"/>
    <xf numFmtId="0" fontId="18" fillId="2" borderId="1" xfId="0" applyFont="1" applyFill="1" applyBorder="1"/>
    <xf numFmtId="0" fontId="18" fillId="2" borderId="30" xfId="0" applyFont="1" applyFill="1" applyBorder="1"/>
    <xf numFmtId="3" fontId="27" fillId="6" borderId="102" xfId="0" applyNumberFormat="1" applyFont="1" applyFill="1" applyBorder="1" applyAlignment="1">
      <alignment shrinkToFit="1"/>
    </xf>
    <xf numFmtId="3" fontId="22" fillId="13" borderId="93" xfId="0" applyNumberFormat="1" applyFont="1" applyFill="1" applyBorder="1" applyAlignment="1">
      <alignment shrinkToFit="1"/>
    </xf>
    <xf numFmtId="3" fontId="22" fillId="13" borderId="94" xfId="0" applyNumberFormat="1" applyFont="1" applyFill="1" applyBorder="1" applyAlignment="1">
      <alignment shrinkToFit="1"/>
    </xf>
    <xf numFmtId="0" fontId="42" fillId="4" borderId="1" xfId="0" applyFont="1" applyFill="1" applyBorder="1" applyAlignment="1">
      <alignment horizontal="right"/>
    </xf>
    <xf numFmtId="4" fontId="24" fillId="4" borderId="1" xfId="0" applyNumberFormat="1" applyFont="1" applyFill="1" applyBorder="1" applyAlignment="1">
      <alignment shrinkToFit="1"/>
    </xf>
    <xf numFmtId="0" fontId="42" fillId="10" borderId="107" xfId="0" applyFont="1" applyFill="1" applyBorder="1" applyAlignment="1">
      <alignment horizontal="center"/>
    </xf>
    <xf numFmtId="1" fontId="42" fillId="10" borderId="78" xfId="0" applyNumberFormat="1" applyFont="1" applyFill="1" applyBorder="1" applyAlignment="1">
      <alignment horizontal="center"/>
    </xf>
    <xf numFmtId="0" fontId="24" fillId="10" borderId="96" xfId="0" applyFont="1" applyFill="1" applyBorder="1"/>
    <xf numFmtId="0" fontId="18" fillId="10" borderId="97" xfId="0" applyFont="1" applyFill="1" applyBorder="1"/>
    <xf numFmtId="0" fontId="18" fillId="10" borderId="108" xfId="0" applyFont="1" applyFill="1" applyBorder="1"/>
    <xf numFmtId="3" fontId="27" fillId="6" borderId="109" xfId="0" applyNumberFormat="1" applyFont="1" applyFill="1" applyBorder="1" applyAlignment="1">
      <alignment shrinkToFit="1"/>
    </xf>
    <xf numFmtId="0" fontId="24" fillId="10" borderId="99" xfId="0" applyFont="1" applyFill="1" applyBorder="1"/>
    <xf numFmtId="0" fontId="18" fillId="10" borderId="100" xfId="0" applyFont="1" applyFill="1" applyBorder="1"/>
    <xf numFmtId="0" fontId="18" fillId="10" borderId="110" xfId="0" applyFont="1" applyFill="1" applyBorder="1"/>
    <xf numFmtId="0" fontId="4" fillId="4" borderId="96" xfId="0" applyFont="1" applyFill="1" applyBorder="1"/>
    <xf numFmtId="0" fontId="4" fillId="4" borderId="97" xfId="0" applyFont="1" applyFill="1" applyBorder="1"/>
    <xf numFmtId="0" fontId="4" fillId="4" borderId="108" xfId="0" applyFont="1" applyFill="1" applyBorder="1"/>
    <xf numFmtId="0" fontId="43" fillId="0" borderId="114" xfId="0" applyFont="1" applyBorder="1" applyAlignment="1">
      <alignment horizontal="right"/>
    </xf>
    <xf numFmtId="3" fontId="43" fillId="0" borderId="115" xfId="0" applyNumberFormat="1" applyFont="1" applyBorder="1" applyAlignment="1">
      <alignment horizontal="center"/>
    </xf>
    <xf numFmtId="0" fontId="32" fillId="0" borderId="115" xfId="0" applyFont="1" applyBorder="1" applyAlignment="1">
      <alignment horizontal="center"/>
    </xf>
    <xf numFmtId="3" fontId="43" fillId="0" borderId="116" xfId="0" applyNumberFormat="1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3" fontId="32" fillId="0" borderId="117" xfId="0" applyNumberFormat="1" applyFont="1" applyBorder="1"/>
    <xf numFmtId="3" fontId="32" fillId="0" borderId="101" xfId="0" applyNumberFormat="1" applyFont="1" applyBorder="1" applyAlignment="1">
      <alignment horizontal="center"/>
    </xf>
    <xf numFmtId="3" fontId="32" fillId="0" borderId="118" xfId="0" applyNumberFormat="1" applyFont="1" applyBorder="1" applyAlignment="1">
      <alignment horizontal="center"/>
    </xf>
    <xf numFmtId="0" fontId="1" fillId="4" borderId="122" xfId="0" applyFont="1" applyFill="1" applyBorder="1"/>
    <xf numFmtId="0" fontId="18" fillId="4" borderId="123" xfId="0" applyFont="1" applyFill="1" applyBorder="1"/>
    <xf numFmtId="0" fontId="32" fillId="0" borderId="124" xfId="0" applyFont="1" applyBorder="1"/>
    <xf numFmtId="0" fontId="32" fillId="0" borderId="78" xfId="0" applyFont="1" applyBorder="1"/>
    <xf numFmtId="0" fontId="1" fillId="4" borderId="123" xfId="0" applyFont="1" applyFill="1" applyBorder="1"/>
    <xf numFmtId="0" fontId="1" fillId="4" borderId="125" xfId="0" applyFont="1" applyFill="1" applyBorder="1"/>
    <xf numFmtId="3" fontId="32" fillId="0" borderId="78" xfId="0" applyNumberFormat="1" applyFont="1" applyBorder="1" applyAlignment="1">
      <alignment horizontal="center"/>
    </xf>
    <xf numFmtId="0" fontId="45" fillId="4" borderId="39" xfId="0" applyFont="1" applyFill="1" applyBorder="1" applyAlignment="1">
      <alignment horizontal="left" vertical="center" readingOrder="1"/>
    </xf>
    <xf numFmtId="0" fontId="32" fillId="0" borderId="126" xfId="0" applyFont="1" applyBorder="1"/>
    <xf numFmtId="0" fontId="1" fillId="4" borderId="1" xfId="0" applyFont="1" applyFill="1" applyBorder="1"/>
    <xf numFmtId="0" fontId="1" fillId="0" borderId="7" xfId="0" applyFont="1" applyBorder="1"/>
    <xf numFmtId="0" fontId="46" fillId="4" borderId="1" xfId="0" applyFont="1" applyFill="1" applyBorder="1" applyAlignment="1">
      <alignment horizontal="left" vertical="center" readingOrder="1"/>
    </xf>
    <xf numFmtId="0" fontId="1" fillId="0" borderId="8" xfId="0" applyFont="1" applyBorder="1"/>
    <xf numFmtId="0" fontId="1" fillId="4" borderId="41" xfId="0" applyFont="1" applyFill="1" applyBorder="1"/>
    <xf numFmtId="0" fontId="47" fillId="4" borderId="39" xfId="0" applyFont="1" applyFill="1" applyBorder="1"/>
    <xf numFmtId="0" fontId="48" fillId="4" borderId="1" xfId="0" applyFont="1" applyFill="1" applyBorder="1" applyAlignment="1">
      <alignment vertical="center"/>
    </xf>
    <xf numFmtId="0" fontId="48" fillId="4" borderId="1" xfId="0" applyFont="1" applyFill="1" applyBorder="1" applyAlignment="1">
      <alignment horizontal="center"/>
    </xf>
    <xf numFmtId="0" fontId="49" fillId="4" borderId="1" xfId="0" applyFont="1" applyFill="1" applyBorder="1" applyAlignment="1">
      <alignment horizontal="center"/>
    </xf>
    <xf numFmtId="0" fontId="49" fillId="6" borderId="1" xfId="0" applyFont="1" applyFill="1" applyBorder="1" applyAlignment="1">
      <alignment horizontal="center"/>
    </xf>
    <xf numFmtId="0" fontId="50" fillId="0" borderId="0" xfId="0" applyFont="1" applyAlignment="1">
      <alignment horizontal="center"/>
    </xf>
    <xf numFmtId="0" fontId="47" fillId="4" borderId="39" xfId="0" applyFont="1" applyFill="1" applyBorder="1" applyAlignment="1">
      <alignment horizontal="left" vertical="center" readingOrder="1"/>
    </xf>
    <xf numFmtId="0" fontId="49" fillId="4" borderId="39" xfId="0" applyFont="1" applyFill="1" applyBorder="1" applyAlignment="1">
      <alignment horizontal="center"/>
    </xf>
    <xf numFmtId="0" fontId="18" fillId="4" borderId="1" xfId="0" applyFont="1" applyFill="1" applyBorder="1"/>
    <xf numFmtId="0" fontId="51" fillId="4" borderId="1" xfId="0" applyFont="1" applyFill="1" applyBorder="1" applyAlignment="1">
      <alignment horizontal="left" vertical="center" readingOrder="1"/>
    </xf>
    <xf numFmtId="0" fontId="52" fillId="4" borderId="1" xfId="0" applyFont="1" applyFill="1" applyBorder="1" applyAlignment="1">
      <alignment horizontal="center"/>
    </xf>
    <xf numFmtId="0" fontId="48" fillId="4" borderId="1" xfId="0" applyFont="1" applyFill="1" applyBorder="1"/>
    <xf numFmtId="0" fontId="49" fillId="4" borderId="1" xfId="0" applyFont="1" applyFill="1" applyBorder="1"/>
    <xf numFmtId="0" fontId="53" fillId="4" borderId="1" xfId="0" applyFont="1" applyFill="1" applyBorder="1" applyAlignment="1">
      <alignment horizontal="center" vertical="top" readingOrder="1"/>
    </xf>
    <xf numFmtId="49" fontId="55" fillId="3" borderId="129" xfId="0" applyNumberFormat="1" applyFont="1" applyFill="1" applyBorder="1" applyAlignment="1">
      <alignment vertical="center"/>
    </xf>
    <xf numFmtId="0" fontId="1" fillId="10" borderId="1" xfId="0" applyFont="1" applyFill="1" applyBorder="1"/>
    <xf numFmtId="0" fontId="49" fillId="4" borderId="130" xfId="0" applyFont="1" applyFill="1" applyBorder="1" applyAlignment="1">
      <alignment horizontal="center"/>
    </xf>
    <xf numFmtId="0" fontId="49" fillId="4" borderId="131" xfId="0" applyFont="1" applyFill="1" applyBorder="1" applyAlignment="1">
      <alignment horizontal="center"/>
    </xf>
    <xf numFmtId="0" fontId="56" fillId="4" borderId="19" xfId="0" applyFont="1" applyFill="1" applyBorder="1"/>
    <xf numFmtId="0" fontId="1" fillId="4" borderId="132" xfId="0" applyFont="1" applyFill="1" applyBorder="1"/>
    <xf numFmtId="0" fontId="56" fillId="4" borderId="1" xfId="0" applyFont="1" applyFill="1" applyBorder="1"/>
    <xf numFmtId="0" fontId="56" fillId="4" borderId="133" xfId="0" applyFont="1" applyFill="1" applyBorder="1"/>
    <xf numFmtId="0" fontId="56" fillId="4" borderId="134" xfId="0" applyFont="1" applyFill="1" applyBorder="1"/>
    <xf numFmtId="0" fontId="58" fillId="4" borderId="19" xfId="0" applyFont="1" applyFill="1" applyBorder="1" applyAlignment="1">
      <alignment horizontal="center"/>
    </xf>
    <xf numFmtId="0" fontId="19" fillId="14" borderId="135" xfId="0" applyFont="1" applyFill="1" applyBorder="1" applyAlignment="1">
      <alignment horizontal="center"/>
    </xf>
    <xf numFmtId="0" fontId="59" fillId="14" borderId="135" xfId="0" applyFont="1" applyFill="1" applyBorder="1" applyAlignment="1">
      <alignment horizontal="center"/>
    </xf>
    <xf numFmtId="1" fontId="59" fillId="14" borderId="135" xfId="0" applyNumberFormat="1" applyFont="1" applyFill="1" applyBorder="1" applyAlignment="1">
      <alignment horizontal="center"/>
    </xf>
    <xf numFmtId="0" fontId="60" fillId="4" borderId="1" xfId="0" applyFont="1" applyFill="1" applyBorder="1" applyAlignment="1">
      <alignment horizontal="center"/>
    </xf>
    <xf numFmtId="0" fontId="60" fillId="10" borderId="19" xfId="0" applyFont="1" applyFill="1" applyBorder="1" applyAlignment="1">
      <alignment horizontal="center"/>
    </xf>
    <xf numFmtId="0" fontId="61" fillId="4" borderId="39" xfId="0" applyFont="1" applyFill="1" applyBorder="1" applyAlignment="1">
      <alignment vertical="center"/>
    </xf>
    <xf numFmtId="0" fontId="62" fillId="10" borderId="1" xfId="0" applyFont="1" applyFill="1" applyBorder="1" applyAlignment="1">
      <alignment horizontal="left"/>
    </xf>
    <xf numFmtId="0" fontId="63" fillId="4" borderId="1" xfId="0" applyFont="1" applyFill="1" applyBorder="1" applyAlignment="1">
      <alignment horizontal="left" vertical="center" readingOrder="1"/>
    </xf>
    <xf numFmtId="0" fontId="60" fillId="10" borderId="1" xfId="0" applyFont="1" applyFill="1" applyBorder="1" applyAlignment="1">
      <alignment horizontal="center"/>
    </xf>
    <xf numFmtId="0" fontId="64" fillId="10" borderId="30" xfId="0" applyFont="1" applyFill="1" applyBorder="1" applyAlignment="1">
      <alignment horizontal="center"/>
    </xf>
    <xf numFmtId="0" fontId="61" fillId="4" borderId="1" xfId="0" applyFont="1" applyFill="1" applyBorder="1" applyAlignment="1">
      <alignment vertical="center"/>
    </xf>
    <xf numFmtId="0" fontId="65" fillId="4" borderId="19" xfId="0" applyFont="1" applyFill="1" applyBorder="1" applyAlignment="1">
      <alignment horizontal="center"/>
    </xf>
    <xf numFmtId="0" fontId="61" fillId="0" borderId="0" xfId="0" applyFont="1" applyAlignment="1">
      <alignment vertical="center"/>
    </xf>
    <xf numFmtId="0" fontId="19" fillId="4" borderId="1" xfId="0" applyFont="1" applyFill="1" applyBorder="1" applyAlignment="1">
      <alignment horizontal="center"/>
    </xf>
    <xf numFmtId="0" fontId="66" fillId="0" borderId="0" xfId="0" applyFont="1" applyAlignment="1">
      <alignment horizontal="left"/>
    </xf>
    <xf numFmtId="2" fontId="67" fillId="4" borderId="1" xfId="0" applyNumberFormat="1" applyFont="1" applyFill="1" applyBorder="1" applyAlignment="1">
      <alignment horizontal="center"/>
    </xf>
    <xf numFmtId="1" fontId="67" fillId="4" borderId="1" xfId="0" applyNumberFormat="1" applyFont="1" applyFill="1" applyBorder="1" applyAlignment="1">
      <alignment horizontal="center"/>
    </xf>
    <xf numFmtId="1" fontId="19" fillId="10" borderId="19" xfId="0" applyNumberFormat="1" applyFont="1" applyFill="1" applyBorder="1" applyAlignment="1">
      <alignment horizontal="center"/>
    </xf>
    <xf numFmtId="1" fontId="19" fillId="10" borderId="1" xfId="0" applyNumberFormat="1" applyFont="1" applyFill="1" applyBorder="1" applyAlignment="1">
      <alignment horizontal="center"/>
    </xf>
    <xf numFmtId="0" fontId="68" fillId="0" borderId="0" xfId="0" applyFont="1"/>
    <xf numFmtId="0" fontId="65" fillId="7" borderId="88" xfId="0" applyFont="1" applyFill="1" applyBorder="1" applyAlignment="1">
      <alignment horizontal="center"/>
    </xf>
    <xf numFmtId="0" fontId="68" fillId="10" borderId="1" xfId="0" applyFont="1" applyFill="1" applyBorder="1"/>
    <xf numFmtId="0" fontId="70" fillId="4" borderId="19" xfId="0" applyFont="1" applyFill="1" applyBorder="1" applyAlignment="1">
      <alignment horizontal="center"/>
    </xf>
    <xf numFmtId="0" fontId="71" fillId="4" borderId="1" xfId="0" applyFont="1" applyFill="1" applyBorder="1"/>
    <xf numFmtId="0" fontId="72" fillId="4" borderId="136" xfId="0" applyFont="1" applyFill="1" applyBorder="1" applyAlignment="1">
      <alignment horizontal="right"/>
    </xf>
    <xf numFmtId="0" fontId="47" fillId="4" borderId="1" xfId="0" applyFont="1" applyFill="1" applyBorder="1" applyAlignment="1">
      <alignment horizontal="left" vertical="center" readingOrder="1"/>
    </xf>
    <xf numFmtId="165" fontId="19" fillId="10" borderId="108" xfId="0" applyNumberFormat="1" applyFont="1" applyFill="1" applyBorder="1" applyAlignment="1">
      <alignment horizontal="right" shrinkToFit="1"/>
    </xf>
    <xf numFmtId="165" fontId="19" fillId="10" borderId="98" xfId="0" applyNumberFormat="1" applyFont="1" applyFill="1" applyBorder="1" applyAlignment="1">
      <alignment horizontal="right" shrinkToFit="1"/>
    </xf>
    <xf numFmtId="0" fontId="73" fillId="4" borderId="1" xfId="0" applyFont="1" applyFill="1" applyBorder="1" applyAlignment="1">
      <alignment horizontal="left" vertical="center" readingOrder="1"/>
    </xf>
    <xf numFmtId="165" fontId="19" fillId="10" borderId="137" xfId="0" applyNumberFormat="1" applyFont="1" applyFill="1" applyBorder="1" applyAlignment="1">
      <alignment horizontal="right" shrinkToFit="1"/>
    </xf>
    <xf numFmtId="1" fontId="72" fillId="10" borderId="1" xfId="0" applyNumberFormat="1" applyFont="1" applyFill="1" applyBorder="1" applyAlignment="1">
      <alignment horizontal="left"/>
    </xf>
    <xf numFmtId="0" fontId="18" fillId="4" borderId="1" xfId="0" applyFont="1" applyFill="1" applyBorder="1" applyAlignment="1">
      <alignment horizontal="left"/>
    </xf>
    <xf numFmtId="1" fontId="14" fillId="10" borderId="1" xfId="0" applyNumberFormat="1" applyFont="1" applyFill="1" applyBorder="1" applyAlignment="1">
      <alignment horizontal="left"/>
    </xf>
    <xf numFmtId="0" fontId="74" fillId="4" borderId="1" xfId="0" applyFont="1" applyFill="1" applyBorder="1" applyAlignment="1">
      <alignment horizontal="left"/>
    </xf>
    <xf numFmtId="165" fontId="19" fillId="10" borderId="110" xfId="0" applyNumberFormat="1" applyFont="1" applyFill="1" applyBorder="1" applyAlignment="1">
      <alignment horizontal="right" shrinkToFit="1"/>
    </xf>
    <xf numFmtId="0" fontId="75" fillId="4" borderId="1" xfId="0" applyFont="1" applyFill="1" applyBorder="1" applyAlignment="1">
      <alignment horizontal="left" vertical="center" readingOrder="1"/>
    </xf>
    <xf numFmtId="165" fontId="19" fillId="10" borderId="101" xfId="0" applyNumberFormat="1" applyFont="1" applyFill="1" applyBorder="1" applyAlignment="1">
      <alignment horizontal="right" shrinkToFit="1"/>
    </xf>
    <xf numFmtId="165" fontId="19" fillId="10" borderId="138" xfId="0" applyNumberFormat="1" applyFont="1" applyFill="1" applyBorder="1" applyAlignment="1">
      <alignment horizontal="right" shrinkToFit="1"/>
    </xf>
    <xf numFmtId="0" fontId="72" fillId="4" borderId="139" xfId="0" applyFont="1" applyFill="1" applyBorder="1" applyAlignment="1">
      <alignment horizontal="right"/>
    </xf>
    <xf numFmtId="0" fontId="8" fillId="4" borderId="1" xfId="0" applyFont="1" applyFill="1" applyBorder="1" applyAlignment="1">
      <alignment horizontal="left" vertical="center" readingOrder="1"/>
    </xf>
    <xf numFmtId="165" fontId="19" fillId="10" borderId="140" xfId="0" applyNumberFormat="1" applyFont="1" applyFill="1" applyBorder="1" applyAlignment="1">
      <alignment horizontal="right" shrinkToFit="1"/>
    </xf>
    <xf numFmtId="165" fontId="19" fillId="10" borderId="141" xfId="0" applyNumberFormat="1" applyFont="1" applyFill="1" applyBorder="1" applyAlignment="1">
      <alignment horizontal="right" shrinkToFit="1"/>
    </xf>
    <xf numFmtId="0" fontId="49" fillId="4" borderId="122" xfId="0" applyFont="1" applyFill="1" applyBorder="1" applyAlignment="1">
      <alignment horizontal="center"/>
    </xf>
    <xf numFmtId="0" fontId="49" fillId="4" borderId="123" xfId="0" applyFont="1" applyFill="1" applyBorder="1" applyAlignment="1">
      <alignment horizontal="center"/>
    </xf>
    <xf numFmtId="165" fontId="19" fillId="10" borderId="142" xfId="0" applyNumberFormat="1" applyFont="1" applyFill="1" applyBorder="1" applyAlignment="1">
      <alignment horizontal="right" shrinkToFit="1"/>
    </xf>
    <xf numFmtId="0" fontId="49" fillId="0" borderId="0" xfId="0" applyFont="1" applyAlignment="1">
      <alignment horizontal="center"/>
    </xf>
    <xf numFmtId="0" fontId="76" fillId="4" borderId="1" xfId="0" applyFont="1" applyFill="1" applyBorder="1"/>
    <xf numFmtId="0" fontId="76" fillId="10" borderId="19" xfId="0" applyFont="1" applyFill="1" applyBorder="1"/>
    <xf numFmtId="0" fontId="76" fillId="10" borderId="1" xfId="0" applyFont="1" applyFill="1" applyBorder="1"/>
    <xf numFmtId="0" fontId="77" fillId="4" borderId="136" xfId="0" applyFont="1" applyFill="1" applyBorder="1" applyAlignment="1">
      <alignment horizontal="right"/>
    </xf>
    <xf numFmtId="0" fontId="4" fillId="4" borderId="39" xfId="0" applyFont="1" applyFill="1" applyBorder="1"/>
    <xf numFmtId="0" fontId="4" fillId="4" borderId="1" xfId="0" applyFont="1" applyFill="1" applyBorder="1"/>
    <xf numFmtId="3" fontId="19" fillId="10" borderId="146" xfId="0" applyNumberFormat="1" applyFont="1" applyFill="1" applyBorder="1" applyAlignment="1">
      <alignment horizontal="right" shrinkToFit="1"/>
    </xf>
    <xf numFmtId="3" fontId="19" fillId="10" borderId="98" xfId="0" applyNumberFormat="1" applyFont="1" applyFill="1" applyBorder="1" applyAlignment="1">
      <alignment horizontal="right" shrinkToFit="1"/>
    </xf>
    <xf numFmtId="3" fontId="19" fillId="10" borderId="137" xfId="0" applyNumberFormat="1" applyFont="1" applyFill="1" applyBorder="1" applyAlignment="1">
      <alignment horizontal="right" shrinkToFit="1"/>
    </xf>
    <xf numFmtId="0" fontId="72" fillId="4" borderId="147" xfId="0" applyFont="1" applyFill="1" applyBorder="1" applyAlignment="1">
      <alignment horizontal="right"/>
    </xf>
    <xf numFmtId="166" fontId="19" fillId="10" borderId="148" xfId="0" applyNumberFormat="1" applyFont="1" applyFill="1" applyBorder="1" applyAlignment="1">
      <alignment horizontal="right" shrinkToFit="1"/>
    </xf>
    <xf numFmtId="166" fontId="19" fillId="10" borderId="101" xfId="0" applyNumberFormat="1" applyFont="1" applyFill="1" applyBorder="1" applyAlignment="1">
      <alignment horizontal="right" shrinkToFit="1"/>
    </xf>
    <xf numFmtId="0" fontId="18" fillId="4" borderId="39" xfId="0" applyFont="1" applyFill="1" applyBorder="1"/>
    <xf numFmtId="166" fontId="19" fillId="10" borderId="138" xfId="0" applyNumberFormat="1" applyFont="1" applyFill="1" applyBorder="1" applyAlignment="1">
      <alignment horizontal="right" shrinkToFit="1"/>
    </xf>
    <xf numFmtId="166" fontId="19" fillId="10" borderId="149" xfId="0" applyNumberFormat="1" applyFont="1" applyFill="1" applyBorder="1" applyAlignment="1">
      <alignment horizontal="right" shrinkToFit="1"/>
    </xf>
    <xf numFmtId="0" fontId="4" fillId="4" borderId="130" xfId="0" applyFont="1" applyFill="1" applyBorder="1"/>
    <xf numFmtId="166" fontId="19" fillId="10" borderId="141" xfId="0" applyNumberFormat="1" applyFont="1" applyFill="1" applyBorder="1" applyAlignment="1">
      <alignment horizontal="right" shrinkToFit="1"/>
    </xf>
    <xf numFmtId="166" fontId="19" fillId="10" borderId="142" xfId="0" applyNumberFormat="1" applyFont="1" applyFill="1" applyBorder="1" applyAlignment="1">
      <alignment horizontal="right" shrinkToFit="1"/>
    </xf>
    <xf numFmtId="0" fontId="4" fillId="4" borderId="131" xfId="0" applyFont="1" applyFill="1" applyBorder="1"/>
    <xf numFmtId="0" fontId="14" fillId="4" borderId="150" xfId="0" applyFont="1" applyFill="1" applyBorder="1" applyAlignment="1">
      <alignment horizontal="right"/>
    </xf>
    <xf numFmtId="166" fontId="14" fillId="4" borderId="150" xfId="0" applyNumberFormat="1" applyFont="1" applyFill="1" applyBorder="1" applyAlignment="1">
      <alignment horizontal="right"/>
    </xf>
    <xf numFmtId="0" fontId="18" fillId="0" borderId="151" xfId="0" applyFont="1" applyBorder="1"/>
    <xf numFmtId="0" fontId="18" fillId="0" borderId="152" xfId="0" applyFont="1" applyBorder="1"/>
    <xf numFmtId="0" fontId="18" fillId="2" borderId="125" xfId="0" applyFont="1" applyFill="1" applyBorder="1"/>
    <xf numFmtId="0" fontId="18" fillId="0" borderId="153" xfId="0" applyFont="1" applyBorder="1"/>
    <xf numFmtId="0" fontId="73" fillId="0" borderId="0" xfId="0" applyFont="1" applyAlignment="1">
      <alignment horizontal="left" vertical="center" readingOrder="1"/>
    </xf>
    <xf numFmtId="0" fontId="18" fillId="0" borderId="0" xfId="0" applyFont="1"/>
    <xf numFmtId="166" fontId="19" fillId="10" borderId="146" xfId="0" applyNumberFormat="1" applyFont="1" applyFill="1" applyBorder="1" applyAlignment="1">
      <alignment horizontal="right" shrinkToFit="1"/>
    </xf>
    <xf numFmtId="166" fontId="19" fillId="10" borderId="98" xfId="0" applyNumberFormat="1" applyFont="1" applyFill="1" applyBorder="1" applyAlignment="1">
      <alignment horizontal="right" shrinkToFit="1"/>
    </xf>
    <xf numFmtId="166" fontId="19" fillId="10" borderId="137" xfId="0" applyNumberFormat="1" applyFont="1" applyFill="1" applyBorder="1" applyAlignment="1">
      <alignment horizontal="right" shrinkToFit="1"/>
    </xf>
    <xf numFmtId="0" fontId="4" fillId="0" borderId="153" xfId="0" applyFont="1" applyBorder="1"/>
    <xf numFmtId="0" fontId="82" fillId="6" borderId="1" xfId="0" applyFont="1" applyFill="1" applyBorder="1" applyAlignment="1">
      <alignment horizontal="left"/>
    </xf>
    <xf numFmtId="0" fontId="4" fillId="2" borderId="41" xfId="0" applyFont="1" applyFill="1" applyBorder="1"/>
    <xf numFmtId="0" fontId="77" fillId="4" borderId="147" xfId="0" applyFont="1" applyFill="1" applyBorder="1" applyAlignment="1">
      <alignment horizontal="right"/>
    </xf>
    <xf numFmtId="0" fontId="34" fillId="0" borderId="153" xfId="0" applyFont="1" applyBorder="1" applyAlignment="1">
      <alignment vertical="center"/>
    </xf>
    <xf numFmtId="0" fontId="34" fillId="2" borderId="1" xfId="0" applyFont="1" applyFill="1" applyBorder="1" applyAlignment="1">
      <alignment vertical="center"/>
    </xf>
    <xf numFmtId="0" fontId="77" fillId="4" borderId="139" xfId="0" applyFont="1" applyFill="1" applyBorder="1" applyAlignment="1">
      <alignment horizontal="right"/>
    </xf>
    <xf numFmtId="0" fontId="34" fillId="2" borderId="41" xfId="0" applyFont="1" applyFill="1" applyBorder="1" applyAlignment="1">
      <alignment vertical="center"/>
    </xf>
    <xf numFmtId="0" fontId="34" fillId="0" borderId="0" xfId="0" applyFont="1" applyAlignment="1">
      <alignment vertical="center"/>
    </xf>
    <xf numFmtId="0" fontId="83" fillId="0" borderId="0" xfId="0" applyFont="1" applyAlignment="1">
      <alignment horizontal="center"/>
    </xf>
    <xf numFmtId="0" fontId="14" fillId="4" borderId="1" xfId="0" applyFont="1" applyFill="1" applyBorder="1" applyAlignment="1">
      <alignment horizontal="right"/>
    </xf>
    <xf numFmtId="166" fontId="14" fillId="4" borderId="1" xfId="0" applyNumberFormat="1" applyFont="1" applyFill="1" applyBorder="1" applyAlignment="1">
      <alignment horizontal="right"/>
    </xf>
    <xf numFmtId="0" fontId="18" fillId="4" borderId="41" xfId="0" applyFont="1" applyFill="1" applyBorder="1"/>
    <xf numFmtId="0" fontId="22" fillId="4" borderId="1" xfId="0" applyFont="1" applyFill="1" applyBorder="1"/>
    <xf numFmtId="0" fontId="84" fillId="4" borderId="1" xfId="0" applyFont="1" applyFill="1" applyBorder="1"/>
    <xf numFmtId="0" fontId="79" fillId="4" borderId="1" xfId="0" applyFont="1" applyFill="1" applyBorder="1"/>
    <xf numFmtId="0" fontId="60" fillId="4" borderId="1" xfId="0" applyFont="1" applyFill="1" applyBorder="1"/>
    <xf numFmtId="4" fontId="60" fillId="4" borderId="1" xfId="0" applyNumberFormat="1" applyFont="1" applyFill="1" applyBorder="1" applyAlignment="1">
      <alignment horizontal="right"/>
    </xf>
    <xf numFmtId="0" fontId="85" fillId="0" borderId="0" xfId="0" applyFont="1" applyAlignment="1">
      <alignment vertical="center"/>
    </xf>
    <xf numFmtId="166" fontId="19" fillId="10" borderId="108" xfId="0" applyNumberFormat="1" applyFont="1" applyFill="1" applyBorder="1" applyAlignment="1">
      <alignment horizontal="right" shrinkToFit="1"/>
    </xf>
    <xf numFmtId="0" fontId="86" fillId="0" borderId="0" xfId="0" applyFont="1" applyAlignment="1">
      <alignment horizontal="center"/>
    </xf>
    <xf numFmtId="166" fontId="19" fillId="10" borderId="110" xfId="0" applyNumberFormat="1" applyFont="1" applyFill="1" applyBorder="1" applyAlignment="1">
      <alignment horizontal="right" shrinkToFit="1"/>
    </xf>
    <xf numFmtId="0" fontId="4" fillId="4" borderId="122" xfId="0" applyFont="1" applyFill="1" applyBorder="1"/>
    <xf numFmtId="0" fontId="88" fillId="4" borderId="1" xfId="0" applyFont="1" applyFill="1" applyBorder="1"/>
    <xf numFmtId="0" fontId="4" fillId="4" borderId="41" xfId="0" applyFont="1" applyFill="1" applyBorder="1"/>
    <xf numFmtId="0" fontId="89" fillId="4" borderId="1" xfId="0" applyFont="1" applyFill="1" applyBorder="1"/>
    <xf numFmtId="166" fontId="19" fillId="10" borderId="140" xfId="0" applyNumberFormat="1" applyFont="1" applyFill="1" applyBorder="1" applyAlignment="1">
      <alignment horizontal="right" shrinkToFit="1"/>
    </xf>
    <xf numFmtId="0" fontId="88" fillId="4" borderId="96" xfId="0" applyFont="1" applyFill="1" applyBorder="1"/>
    <xf numFmtId="0" fontId="88" fillId="4" borderId="97" xfId="0" applyFont="1" applyFill="1" applyBorder="1"/>
    <xf numFmtId="0" fontId="90" fillId="4" borderId="97" xfId="0" applyFont="1" applyFill="1" applyBorder="1" applyAlignment="1">
      <alignment horizontal="center" vertical="top"/>
    </xf>
    <xf numFmtId="0" fontId="4" fillId="10" borderId="96" xfId="0" applyFont="1" applyFill="1" applyBorder="1" applyAlignment="1">
      <alignment horizontal="center" vertical="top"/>
    </xf>
    <xf numFmtId="0" fontId="4" fillId="10" borderId="97" xfId="0" applyFont="1" applyFill="1" applyBorder="1" applyAlignment="1">
      <alignment horizontal="center" vertical="top"/>
    </xf>
    <xf numFmtId="0" fontId="88" fillId="10" borderId="108" xfId="0" applyFont="1" applyFill="1" applyBorder="1"/>
    <xf numFmtId="0" fontId="88" fillId="4" borderId="39" xfId="0" applyFont="1" applyFill="1" applyBorder="1"/>
    <xf numFmtId="0" fontId="4" fillId="0" borderId="50" xfId="0" applyFont="1" applyBorder="1"/>
    <xf numFmtId="0" fontId="88" fillId="0" borderId="51" xfId="0" applyFont="1" applyBorder="1"/>
    <xf numFmtId="0" fontId="1" fillId="0" borderId="51" xfId="0" applyFont="1" applyBorder="1"/>
    <xf numFmtId="0" fontId="4" fillId="0" borderId="51" xfId="0" applyFont="1" applyBorder="1"/>
    <xf numFmtId="0" fontId="4" fillId="0" borderId="52" xfId="0" applyFont="1" applyBorder="1"/>
    <xf numFmtId="0" fontId="88" fillId="0" borderId="0" xfId="0" applyFont="1"/>
    <xf numFmtId="0" fontId="4" fillId="0" borderId="154" xfId="0" applyFont="1" applyBorder="1"/>
    <xf numFmtId="0" fontId="4" fillId="0" borderId="54" xfId="0" applyFont="1" applyBorder="1"/>
    <xf numFmtId="0" fontId="88" fillId="0" borderId="55" xfId="0" applyFont="1" applyBorder="1"/>
    <xf numFmtId="0" fontId="4" fillId="0" borderId="55" xfId="0" applyFont="1" applyBorder="1"/>
    <xf numFmtId="0" fontId="4" fillId="0" borderId="56" xfId="0" applyFont="1" applyBorder="1"/>
    <xf numFmtId="0" fontId="48" fillId="0" borderId="0" xfId="0" applyFont="1" applyAlignment="1">
      <alignment vertical="center"/>
    </xf>
    <xf numFmtId="0" fontId="92" fillId="4" borderId="158" xfId="0" applyFont="1" applyFill="1" applyBorder="1"/>
    <xf numFmtId="0" fontId="1" fillId="4" borderId="158" xfId="0" applyFont="1" applyFill="1" applyBorder="1"/>
    <xf numFmtId="0" fontId="48" fillId="4" borderId="158" xfId="0" applyFont="1" applyFill="1" applyBorder="1"/>
    <xf numFmtId="0" fontId="48" fillId="4" borderId="41" xfId="0" applyFont="1" applyFill="1" applyBorder="1" applyAlignment="1">
      <alignment vertical="center"/>
    </xf>
    <xf numFmtId="0" fontId="93" fillId="0" borderId="0" xfId="0" applyFont="1" applyAlignment="1">
      <alignment vertical="center"/>
    </xf>
    <xf numFmtId="0" fontId="94" fillId="4" borderId="1" xfId="0" applyFont="1" applyFill="1" applyBorder="1" applyAlignment="1">
      <alignment vertical="center"/>
    </xf>
    <xf numFmtId="0" fontId="18" fillId="4" borderId="39" xfId="0" applyFont="1" applyFill="1" applyBorder="1" applyAlignment="1">
      <alignment vertical="center"/>
    </xf>
    <xf numFmtId="0" fontId="22" fillId="14" borderId="159" xfId="0" applyFont="1" applyFill="1" applyBorder="1" applyAlignment="1">
      <alignment vertical="center"/>
    </xf>
    <xf numFmtId="0" fontId="14" fillId="14" borderId="160" xfId="0" applyFont="1" applyFill="1" applyBorder="1" applyAlignment="1">
      <alignment vertical="center"/>
    </xf>
    <xf numFmtId="0" fontId="22" fillId="14" borderId="160" xfId="0" applyFont="1" applyFill="1" applyBorder="1" applyAlignment="1">
      <alignment vertical="center"/>
    </xf>
    <xf numFmtId="1" fontId="18" fillId="14" borderId="161" xfId="0" applyNumberFormat="1" applyFont="1" applyFill="1" applyBorder="1" applyAlignment="1">
      <alignment vertical="center"/>
    </xf>
    <xf numFmtId="1" fontId="18" fillId="14" borderId="160" xfId="0" applyNumberFormat="1" applyFont="1" applyFill="1" applyBorder="1" applyAlignment="1">
      <alignment vertical="center"/>
    </xf>
    <xf numFmtId="1" fontId="18" fillId="14" borderId="162" xfId="0" applyNumberFormat="1" applyFont="1" applyFill="1" applyBorder="1" applyAlignment="1">
      <alignment vertical="center"/>
    </xf>
    <xf numFmtId="1" fontId="18" fillId="4" borderId="41" xfId="0" applyNumberFormat="1" applyFont="1" applyFill="1" applyBorder="1" applyAlignment="1">
      <alignment vertical="center"/>
    </xf>
    <xf numFmtId="1" fontId="18" fillId="0" borderId="0" xfId="0" applyNumberFormat="1" applyFont="1" applyAlignment="1">
      <alignment vertical="center"/>
    </xf>
    <xf numFmtId="0" fontId="22" fillId="4" borderId="1" xfId="0" applyFont="1" applyFill="1" applyBorder="1" applyAlignment="1">
      <alignment horizontal="left"/>
    </xf>
    <xf numFmtId="0" fontId="71" fillId="4" borderId="1" xfId="0" applyFont="1" applyFill="1" applyBorder="1" applyAlignment="1">
      <alignment horizontal="left"/>
    </xf>
    <xf numFmtId="0" fontId="46" fillId="4" borderId="1" xfId="0" applyFont="1" applyFill="1" applyBorder="1" applyAlignment="1">
      <alignment horizontal="left"/>
    </xf>
    <xf numFmtId="0" fontId="51" fillId="4" borderId="1" xfId="0" applyFont="1" applyFill="1" applyBorder="1"/>
    <xf numFmtId="0" fontId="51" fillId="4" borderId="1" xfId="0" applyFont="1" applyFill="1" applyBorder="1" applyAlignment="1">
      <alignment horizontal="left"/>
    </xf>
    <xf numFmtId="0" fontId="18" fillId="14" borderId="162" xfId="0" applyFont="1" applyFill="1" applyBorder="1" applyAlignment="1">
      <alignment vertical="center"/>
    </xf>
    <xf numFmtId="0" fontId="18" fillId="4" borderId="41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95" fillId="4" borderId="19" xfId="0" applyFont="1" applyFill="1" applyBorder="1"/>
    <xf numFmtId="0" fontId="96" fillId="4" borderId="1" xfId="0" applyFont="1" applyFill="1" applyBorder="1" applyAlignment="1">
      <alignment horizontal="left"/>
    </xf>
    <xf numFmtId="0" fontId="18" fillId="4" borderId="97" xfId="0" applyFont="1" applyFill="1" applyBorder="1"/>
    <xf numFmtId="0" fontId="18" fillId="4" borderId="163" xfId="0" applyFont="1" applyFill="1" applyBorder="1" applyAlignment="1">
      <alignment vertical="center"/>
    </xf>
    <xf numFmtId="167" fontId="97" fillId="4" borderId="1" xfId="0" applyNumberFormat="1" applyFont="1" applyFill="1" applyBorder="1" applyAlignment="1">
      <alignment vertical="center"/>
    </xf>
    <xf numFmtId="0" fontId="18" fillId="6" borderId="1" xfId="0" applyFont="1" applyFill="1" applyBorder="1"/>
    <xf numFmtId="0" fontId="95" fillId="4" borderId="96" xfId="0" applyFont="1" applyFill="1" applyBorder="1"/>
    <xf numFmtId="0" fontId="18" fillId="4" borderId="29" xfId="0" applyFont="1" applyFill="1" applyBorder="1"/>
    <xf numFmtId="0" fontId="48" fillId="4" borderId="158" xfId="0" applyFont="1" applyFill="1" applyBorder="1" applyAlignment="1">
      <alignment vertical="center"/>
    </xf>
    <xf numFmtId="0" fontId="98" fillId="4" borderId="1" xfId="0" applyFont="1" applyFill="1" applyBorder="1"/>
    <xf numFmtId="0" fontId="99" fillId="4" borderId="1" xfId="0" applyFont="1" applyFill="1" applyBorder="1"/>
    <xf numFmtId="0" fontId="100" fillId="4" borderId="1" xfId="0" applyFont="1" applyFill="1" applyBorder="1"/>
    <xf numFmtId="0" fontId="101" fillId="4" borderId="39" xfId="0" applyFont="1" applyFill="1" applyBorder="1" applyAlignment="1">
      <alignment vertical="center"/>
    </xf>
    <xf numFmtId="0" fontId="101" fillId="4" borderId="1" xfId="0" applyFont="1" applyFill="1" applyBorder="1" applyAlignment="1">
      <alignment vertical="center"/>
    </xf>
    <xf numFmtId="0" fontId="101" fillId="4" borderId="41" xfId="0" applyFont="1" applyFill="1" applyBorder="1" applyAlignment="1">
      <alignment vertical="center"/>
    </xf>
    <xf numFmtId="0" fontId="101" fillId="0" borderId="0" xfId="0" applyFont="1" applyAlignment="1">
      <alignment vertical="center"/>
    </xf>
    <xf numFmtId="1" fontId="18" fillId="14" borderId="167" xfId="0" applyNumberFormat="1" applyFont="1" applyFill="1" applyBorder="1" applyAlignment="1">
      <alignment vertical="center"/>
    </xf>
    <xf numFmtId="0" fontId="18" fillId="14" borderId="168" xfId="0" applyFont="1" applyFill="1" applyBorder="1" applyAlignment="1">
      <alignment vertical="center"/>
    </xf>
    <xf numFmtId="0" fontId="85" fillId="4" borderId="1" xfId="0" applyFont="1" applyFill="1" applyBorder="1" applyAlignment="1">
      <alignment vertical="center"/>
    </xf>
    <xf numFmtId="0" fontId="61" fillId="4" borderId="41" xfId="0" applyFont="1" applyFill="1" applyBorder="1" applyAlignment="1">
      <alignment vertical="center"/>
    </xf>
    <xf numFmtId="0" fontId="102" fillId="4" borderId="1" xfId="0" applyFont="1" applyFill="1" applyBorder="1"/>
    <xf numFmtId="0" fontId="103" fillId="4" borderId="39" xfId="0" applyFont="1" applyFill="1" applyBorder="1"/>
    <xf numFmtId="0" fontId="1" fillId="4" borderId="39" xfId="0" applyFont="1" applyFill="1" applyBorder="1"/>
    <xf numFmtId="0" fontId="4" fillId="4" borderId="4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167" fontId="104" fillId="4" borderId="1" xfId="0" applyNumberFormat="1" applyFont="1" applyFill="1" applyBorder="1" applyAlignment="1">
      <alignment vertical="center"/>
    </xf>
    <xf numFmtId="0" fontId="105" fillId="4" borderId="39" xfId="0" applyFont="1" applyFill="1" applyBorder="1"/>
    <xf numFmtId="0" fontId="106" fillId="4" borderId="1" xfId="0" applyFont="1" applyFill="1" applyBorder="1"/>
    <xf numFmtId="0" fontId="107" fillId="4" borderId="1" xfId="0" applyFont="1" applyFill="1" applyBorder="1"/>
    <xf numFmtId="0" fontId="108" fillId="4" borderId="1" xfId="0" applyFont="1" applyFill="1" applyBorder="1"/>
    <xf numFmtId="0" fontId="51" fillId="4" borderId="1" xfId="0" applyFont="1" applyFill="1" applyBorder="1" applyAlignment="1">
      <alignment vertical="top"/>
    </xf>
    <xf numFmtId="0" fontId="4" fillId="4" borderId="45" xfId="0" applyFont="1" applyFill="1" applyBorder="1"/>
    <xf numFmtId="0" fontId="4" fillId="4" borderId="47" xfId="0" applyFont="1" applyFill="1" applyBorder="1"/>
    <xf numFmtId="2" fontId="4" fillId="4" borderId="29" xfId="0" applyNumberFormat="1" applyFont="1" applyFill="1" applyBorder="1"/>
    <xf numFmtId="2" fontId="4" fillId="0" borderId="0" xfId="0" applyNumberFormat="1" applyFont="1"/>
    <xf numFmtId="2" fontId="4" fillId="4" borderId="41" xfId="0" applyNumberFormat="1" applyFont="1" applyFill="1" applyBorder="1"/>
    <xf numFmtId="0" fontId="92" fillId="4" borderId="158" xfId="0" applyFont="1" applyFill="1" applyBorder="1" applyAlignment="1">
      <alignment vertical="center"/>
    </xf>
    <xf numFmtId="0" fontId="4" fillId="4" borderId="169" xfId="0" applyFont="1" applyFill="1" applyBorder="1"/>
    <xf numFmtId="0" fontId="22" fillId="14" borderId="170" xfId="0" applyFont="1" applyFill="1" applyBorder="1" applyAlignment="1">
      <alignment vertical="center"/>
    </xf>
    <xf numFmtId="0" fontId="14" fillId="14" borderId="170" xfId="0" applyFont="1" applyFill="1" applyBorder="1" applyAlignment="1">
      <alignment vertical="center"/>
    </xf>
    <xf numFmtId="1" fontId="18" fillId="14" borderId="170" xfId="0" applyNumberFormat="1" applyFont="1" applyFill="1" applyBorder="1" applyAlignment="1">
      <alignment vertical="center"/>
    </xf>
    <xf numFmtId="0" fontId="4" fillId="4" borderId="171" xfId="0" applyFont="1" applyFill="1" applyBorder="1"/>
    <xf numFmtId="167" fontId="104" fillId="4" borderId="169" xfId="0" applyNumberFormat="1" applyFont="1" applyFill="1" applyBorder="1" applyAlignment="1">
      <alignment vertical="center"/>
    </xf>
    <xf numFmtId="0" fontId="1" fillId="4" borderId="169" xfId="0" applyFont="1" applyFill="1" applyBorder="1"/>
    <xf numFmtId="0" fontId="18" fillId="14" borderId="170" xfId="0" applyFont="1" applyFill="1" applyBorder="1" applyAlignment="1">
      <alignment vertical="center"/>
    </xf>
    <xf numFmtId="167" fontId="104" fillId="4" borderId="171" xfId="0" applyNumberFormat="1" applyFont="1" applyFill="1" applyBorder="1" applyAlignment="1">
      <alignment vertical="center"/>
    </xf>
    <xf numFmtId="0" fontId="88" fillId="4" borderId="171" xfId="0" applyFont="1" applyFill="1" applyBorder="1" applyAlignment="1">
      <alignment horizontal="left"/>
    </xf>
    <xf numFmtId="0" fontId="1" fillId="4" borderId="45" xfId="0" applyFont="1" applyFill="1" applyBorder="1"/>
    <xf numFmtId="0" fontId="1" fillId="4" borderId="47" xfId="0" applyFont="1" applyFill="1" applyBorder="1"/>
    <xf numFmtId="0" fontId="4" fillId="4" borderId="29" xfId="0" applyFont="1" applyFill="1" applyBorder="1"/>
    <xf numFmtId="0" fontId="109" fillId="0" borderId="0" xfId="0" applyFont="1" applyAlignment="1">
      <alignment vertical="center"/>
    </xf>
    <xf numFmtId="0" fontId="92" fillId="4" borderId="172" xfId="0" applyFont="1" applyFill="1" applyBorder="1" applyAlignment="1">
      <alignment vertical="center"/>
    </xf>
    <xf numFmtId="0" fontId="1" fillId="4" borderId="172" xfId="0" applyFont="1" applyFill="1" applyBorder="1"/>
    <xf numFmtId="0" fontId="48" fillId="4" borderId="172" xfId="0" applyFont="1" applyFill="1" applyBorder="1" applyAlignment="1">
      <alignment vertical="center"/>
    </xf>
    <xf numFmtId="0" fontId="99" fillId="4" borderId="1" xfId="0" applyFont="1" applyFill="1" applyBorder="1" applyAlignment="1">
      <alignment horizontal="left"/>
    </xf>
    <xf numFmtId="0" fontId="4" fillId="4" borderId="39" xfId="0" applyFont="1" applyFill="1" applyBorder="1" applyAlignment="1">
      <alignment vertical="center"/>
    </xf>
    <xf numFmtId="0" fontId="110" fillId="4" borderId="1" xfId="0" applyFont="1" applyFill="1" applyBorder="1"/>
    <xf numFmtId="1" fontId="4" fillId="4" borderId="1" xfId="0" applyNumberFormat="1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111" fillId="4" borderId="1" xfId="0" applyFont="1" applyFill="1" applyBorder="1"/>
    <xf numFmtId="1" fontId="112" fillId="4" borderId="1" xfId="0" applyNumberFormat="1" applyFont="1" applyFill="1" applyBorder="1" applyAlignment="1">
      <alignment horizontal="left" vertical="center" shrinkToFit="1"/>
    </xf>
    <xf numFmtId="1" fontId="18" fillId="4" borderId="163" xfId="0" applyNumberFormat="1" applyFont="1" applyFill="1" applyBorder="1" applyAlignment="1">
      <alignment vertical="center"/>
    </xf>
    <xf numFmtId="1" fontId="18" fillId="14" borderId="173" xfId="0" applyNumberFormat="1" applyFont="1" applyFill="1" applyBorder="1" applyAlignment="1">
      <alignment vertical="center"/>
    </xf>
    <xf numFmtId="167" fontId="113" fillId="4" borderId="1" xfId="0" applyNumberFormat="1" applyFont="1" applyFill="1" applyBorder="1" applyAlignment="1">
      <alignment vertical="center"/>
    </xf>
    <xf numFmtId="1" fontId="14" fillId="14" borderId="170" xfId="0" applyNumberFormat="1" applyFont="1" applyFill="1" applyBorder="1" applyAlignment="1">
      <alignment vertical="center"/>
    </xf>
    <xf numFmtId="0" fontId="71" fillId="4" borderId="1" xfId="0" applyFont="1" applyFill="1" applyBorder="1" applyAlignment="1">
      <alignment horizontal="left" vertical="top"/>
    </xf>
    <xf numFmtId="0" fontId="111" fillId="0" borderId="51" xfId="0" applyFont="1" applyBorder="1"/>
    <xf numFmtId="0" fontId="111" fillId="0" borderId="0" xfId="0" applyFont="1" applyAlignment="1">
      <alignment vertical="center"/>
    </xf>
    <xf numFmtId="1" fontId="4" fillId="0" borderId="0" xfId="0" applyNumberFormat="1" applyFont="1" applyAlignment="1">
      <alignment vertical="center"/>
    </xf>
    <xf numFmtId="0" fontId="88" fillId="6" borderId="1" xfId="0" applyFont="1" applyFill="1" applyBorder="1" applyAlignment="1">
      <alignment horizontal="left"/>
    </xf>
    <xf numFmtId="0" fontId="92" fillId="4" borderId="47" xfId="0" applyFont="1" applyFill="1" applyBorder="1" applyAlignment="1">
      <alignment vertical="center"/>
    </xf>
    <xf numFmtId="0" fontId="48" fillId="4" borderId="47" xfId="0" applyFont="1" applyFill="1" applyBorder="1" applyAlignment="1">
      <alignment vertical="center"/>
    </xf>
    <xf numFmtId="0" fontId="4" fillId="4" borderId="19" xfId="0" applyFont="1" applyFill="1" applyBorder="1"/>
    <xf numFmtId="167" fontId="113" fillId="4" borderId="174" xfId="0" applyNumberFormat="1" applyFont="1" applyFill="1" applyBorder="1" applyAlignment="1">
      <alignment vertical="center"/>
    </xf>
    <xf numFmtId="0" fontId="25" fillId="4" borderId="174" xfId="0" applyFont="1" applyFill="1" applyBorder="1" applyAlignment="1">
      <alignment horizontal="left"/>
    </xf>
    <xf numFmtId="0" fontId="4" fillId="4" borderId="174" xfId="0" applyFont="1" applyFill="1" applyBorder="1"/>
    <xf numFmtId="0" fontId="92" fillId="4" borderId="1" xfId="0" applyFont="1" applyFill="1" applyBorder="1"/>
    <xf numFmtId="0" fontId="103" fillId="4" borderId="19" xfId="0" applyFont="1" applyFill="1" applyBorder="1"/>
    <xf numFmtId="0" fontId="42" fillId="14" borderId="160" xfId="0" applyFont="1" applyFill="1" applyBorder="1" applyAlignment="1">
      <alignment vertical="center"/>
    </xf>
    <xf numFmtId="1" fontId="18" fillId="14" borderId="175" xfId="0" applyNumberFormat="1" applyFont="1" applyFill="1" applyBorder="1" applyAlignment="1">
      <alignment vertical="center"/>
    </xf>
    <xf numFmtId="0" fontId="14" fillId="4" borderId="1" xfId="0" applyFont="1" applyFill="1" applyBorder="1" applyAlignment="1">
      <alignment horizontal="left"/>
    </xf>
    <xf numFmtId="0" fontId="114" fillId="4" borderId="19" xfId="0" applyFont="1" applyFill="1" applyBorder="1"/>
    <xf numFmtId="0" fontId="115" fillId="4" borderId="158" xfId="0" applyFont="1" applyFill="1" applyBorder="1" applyAlignment="1">
      <alignment vertical="center"/>
    </xf>
    <xf numFmtId="0" fontId="94" fillId="4" borderId="158" xfId="0" applyFont="1" applyFill="1" applyBorder="1" applyAlignment="1">
      <alignment vertical="center"/>
    </xf>
    <xf numFmtId="0" fontId="116" fillId="4" borderId="158" xfId="0" applyFont="1" applyFill="1" applyBorder="1" applyAlignment="1">
      <alignment vertical="center"/>
    </xf>
    <xf numFmtId="0" fontId="105" fillId="4" borderId="19" xfId="0" applyFont="1" applyFill="1" applyBorder="1"/>
    <xf numFmtId="1" fontId="18" fillId="14" borderId="176" xfId="0" applyNumberFormat="1" applyFont="1" applyFill="1" applyBorder="1" applyAlignment="1">
      <alignment vertical="center"/>
    </xf>
    <xf numFmtId="0" fontId="8" fillId="4" borderId="1" xfId="0" applyFont="1" applyFill="1" applyBorder="1"/>
    <xf numFmtId="0" fontId="4" fillId="2" borderId="177" xfId="0" applyFont="1" applyFill="1" applyBorder="1"/>
    <xf numFmtId="0" fontId="4" fillId="2" borderId="178" xfId="0" applyFont="1" applyFill="1" applyBorder="1"/>
    <xf numFmtId="0" fontId="4" fillId="2" borderId="179" xfId="0" applyFont="1" applyFill="1" applyBorder="1"/>
    <xf numFmtId="0" fontId="4" fillId="2" borderId="180" xfId="0" applyFont="1" applyFill="1" applyBorder="1"/>
    <xf numFmtId="0" fontId="4" fillId="2" borderId="181" xfId="0" applyFont="1" applyFill="1" applyBorder="1"/>
    <xf numFmtId="0" fontId="4" fillId="2" borderId="182" xfId="0" applyFont="1" applyFill="1" applyBorder="1"/>
    <xf numFmtId="0" fontId="4" fillId="2" borderId="183" xfId="0" applyFont="1" applyFill="1" applyBorder="1"/>
    <xf numFmtId="0" fontId="4" fillId="2" borderId="184" xfId="0" applyFont="1" applyFill="1" applyBorder="1"/>
    <xf numFmtId="49" fontId="118" fillId="0" borderId="0" xfId="0" applyNumberFormat="1" applyFont="1" applyAlignment="1">
      <alignment horizontal="center" vertical="center"/>
    </xf>
    <xf numFmtId="0" fontId="119" fillId="4" borderId="1" xfId="0" applyFont="1" applyFill="1" applyBorder="1" applyAlignment="1">
      <alignment horizontal="left"/>
    </xf>
    <xf numFmtId="0" fontId="120" fillId="4" borderId="1" xfId="0" applyFont="1" applyFill="1" applyBorder="1"/>
    <xf numFmtId="0" fontId="121" fillId="4" borderId="1" xfId="0" applyFont="1" applyFill="1" applyBorder="1" applyAlignment="1">
      <alignment vertical="top"/>
    </xf>
    <xf numFmtId="0" fontId="4" fillId="4" borderId="41" xfId="0" applyFont="1" applyFill="1" applyBorder="1" applyAlignment="1">
      <alignment vertical="top"/>
    </xf>
    <xf numFmtId="0" fontId="28" fillId="4" borderId="1" xfId="0" applyFont="1" applyFill="1" applyBorder="1"/>
    <xf numFmtId="0" fontId="25" fillId="4" borderId="1" xfId="0" applyFont="1" applyFill="1" applyBorder="1"/>
    <xf numFmtId="0" fontId="1" fillId="0" borderId="185" xfId="0" applyFont="1" applyBorder="1"/>
    <xf numFmtId="49" fontId="122" fillId="3" borderId="186" xfId="0" applyNumberFormat="1" applyFont="1" applyFill="1" applyBorder="1" applyAlignment="1">
      <alignment vertical="center" shrinkToFit="1"/>
    </xf>
    <xf numFmtId="49" fontId="122" fillId="3" borderId="187" xfId="0" applyNumberFormat="1" applyFont="1" applyFill="1" applyBorder="1" applyAlignment="1">
      <alignment vertical="center" shrinkToFit="1"/>
    </xf>
    <xf numFmtId="49" fontId="123" fillId="3" borderId="187" xfId="0" applyNumberFormat="1" applyFont="1" applyFill="1" applyBorder="1" applyAlignment="1">
      <alignment vertical="center" shrinkToFit="1"/>
    </xf>
    <xf numFmtId="49" fontId="124" fillId="3" borderId="187" xfId="0" applyNumberFormat="1" applyFont="1" applyFill="1" applyBorder="1" applyAlignment="1">
      <alignment vertical="center"/>
    </xf>
    <xf numFmtId="49" fontId="5" fillId="3" borderId="187" xfId="0" applyNumberFormat="1" applyFont="1" applyFill="1" applyBorder="1" applyAlignment="1">
      <alignment horizontal="right" vertical="center"/>
    </xf>
    <xf numFmtId="0" fontId="56" fillId="4" borderId="30" xfId="0" applyFont="1" applyFill="1" applyBorder="1"/>
    <xf numFmtId="0" fontId="58" fillId="4" borderId="1" xfId="0" applyFont="1" applyFill="1" applyBorder="1" applyAlignment="1">
      <alignment horizontal="center"/>
    </xf>
    <xf numFmtId="0" fontId="126" fillId="4" borderId="108" xfId="0" applyFont="1" applyFill="1" applyBorder="1" applyAlignment="1">
      <alignment horizontal="right" vertical="center"/>
    </xf>
    <xf numFmtId="0" fontId="127" fillId="6" borderId="101" xfId="0" applyFont="1" applyFill="1" applyBorder="1" applyAlignment="1">
      <alignment horizontal="center" vertical="center" shrinkToFit="1"/>
    </xf>
    <xf numFmtId="0" fontId="128" fillId="4" borderId="19" xfId="0" applyFont="1" applyFill="1" applyBorder="1" applyAlignment="1">
      <alignment vertical="center"/>
    </xf>
    <xf numFmtId="0" fontId="129" fillId="4" borderId="1" xfId="0" applyFont="1" applyFill="1" applyBorder="1"/>
    <xf numFmtId="0" fontId="70" fillId="4" borderId="30" xfId="0" applyFont="1" applyFill="1" applyBorder="1" applyAlignment="1">
      <alignment horizontal="center"/>
    </xf>
    <xf numFmtId="0" fontId="131" fillId="4" borderId="1" xfId="0" applyFont="1" applyFill="1" applyBorder="1" applyAlignment="1">
      <alignment horizontal="center" shrinkToFit="1"/>
    </xf>
    <xf numFmtId="0" fontId="65" fillId="2" borderId="192" xfId="0" applyFont="1" applyFill="1" applyBorder="1" applyAlignment="1">
      <alignment horizontal="center"/>
    </xf>
    <xf numFmtId="0" fontId="65" fillId="2" borderId="193" xfId="0" applyFont="1" applyFill="1" applyBorder="1" applyAlignment="1">
      <alignment horizontal="center"/>
    </xf>
    <xf numFmtId="0" fontId="19" fillId="2" borderId="193" xfId="0" applyFont="1" applyFill="1" applyBorder="1" applyAlignment="1">
      <alignment horizontal="center"/>
    </xf>
    <xf numFmtId="2" fontId="67" fillId="2" borderId="193" xfId="0" applyNumberFormat="1" applyFont="1" applyFill="1" applyBorder="1" applyAlignment="1">
      <alignment horizontal="center"/>
    </xf>
    <xf numFmtId="1" fontId="67" fillId="2" borderId="193" xfId="0" applyNumberFormat="1" applyFont="1" applyFill="1" applyBorder="1" applyAlignment="1">
      <alignment horizontal="center"/>
    </xf>
    <xf numFmtId="1" fontId="67" fillId="2" borderId="194" xfId="0" applyNumberFormat="1" applyFont="1" applyFill="1" applyBorder="1" applyAlignment="1">
      <alignment horizontal="center"/>
    </xf>
    <xf numFmtId="0" fontId="133" fillId="7" borderId="198" xfId="0" applyFont="1" applyFill="1" applyBorder="1" applyAlignment="1">
      <alignment horizontal="center" vertical="center"/>
    </xf>
    <xf numFmtId="0" fontId="133" fillId="2" borderId="202" xfId="0" applyFont="1" applyFill="1" applyBorder="1" applyAlignment="1">
      <alignment vertical="center"/>
    </xf>
    <xf numFmtId="3" fontId="14" fillId="4" borderId="1" xfId="0" applyNumberFormat="1" applyFont="1" applyFill="1" applyBorder="1" applyAlignment="1">
      <alignment horizontal="right" shrinkToFit="1"/>
    </xf>
    <xf numFmtId="0" fontId="60" fillId="4" borderId="30" xfId="0" applyFont="1" applyFill="1" applyBorder="1"/>
    <xf numFmtId="0" fontId="70" fillId="2" borderId="206" xfId="0" applyFont="1" applyFill="1" applyBorder="1" applyAlignment="1">
      <alignment horizontal="center"/>
    </xf>
    <xf numFmtId="0" fontId="14" fillId="11" borderId="207" xfId="0" applyFont="1" applyFill="1" applyBorder="1" applyAlignment="1">
      <alignment horizontal="center" shrinkToFit="1"/>
    </xf>
    <xf numFmtId="0" fontId="134" fillId="11" borderId="108" xfId="0" applyFont="1" applyFill="1" applyBorder="1" applyAlignment="1">
      <alignment horizontal="right" shrinkToFit="1"/>
    </xf>
    <xf numFmtId="3" fontId="134" fillId="11" borderId="98" xfId="0" applyNumberFormat="1" applyFont="1" applyFill="1" applyBorder="1" applyAlignment="1">
      <alignment horizontal="right" shrinkToFit="1"/>
    </xf>
    <xf numFmtId="3" fontId="14" fillId="11" borderId="208" xfId="0" applyNumberFormat="1" applyFont="1" applyFill="1" applyBorder="1" applyAlignment="1">
      <alignment horizontal="right" shrinkToFit="1"/>
    </xf>
    <xf numFmtId="3" fontId="14" fillId="2" borderId="202" xfId="0" applyNumberFormat="1" applyFont="1" applyFill="1" applyBorder="1" applyAlignment="1">
      <alignment horizontal="right" shrinkToFit="1"/>
    </xf>
    <xf numFmtId="0" fontId="14" fillId="2" borderId="206" xfId="0" applyFont="1" applyFill="1" applyBorder="1" applyAlignment="1">
      <alignment horizontal="center"/>
    </xf>
    <xf numFmtId="0" fontId="14" fillId="11" borderId="209" xfId="0" applyFont="1" applyFill="1" applyBorder="1" applyAlignment="1">
      <alignment horizontal="center" shrinkToFit="1"/>
    </xf>
    <xf numFmtId="0" fontId="135" fillId="11" borderId="108" xfId="0" applyFont="1" applyFill="1" applyBorder="1" applyAlignment="1">
      <alignment horizontal="right" shrinkToFit="1"/>
    </xf>
    <xf numFmtId="3" fontId="19" fillId="11" borderId="101" xfId="0" applyNumberFormat="1" applyFont="1" applyFill="1" applyBorder="1" applyAlignment="1">
      <alignment horizontal="right" shrinkToFit="1"/>
    </xf>
    <xf numFmtId="165" fontId="136" fillId="11" borderId="210" xfId="0" applyNumberFormat="1" applyFont="1" applyFill="1" applyBorder="1" applyAlignment="1">
      <alignment horizontal="right" shrinkToFit="1"/>
    </xf>
    <xf numFmtId="10" fontId="14" fillId="2" borderId="202" xfId="0" applyNumberFormat="1" applyFont="1" applyFill="1" applyBorder="1" applyAlignment="1">
      <alignment horizontal="right" shrinkToFit="1"/>
    </xf>
    <xf numFmtId="10" fontId="14" fillId="4" borderId="1" xfId="0" applyNumberFormat="1" applyFont="1" applyFill="1" applyBorder="1" applyAlignment="1">
      <alignment horizontal="right" shrinkToFit="1"/>
    </xf>
    <xf numFmtId="10" fontId="76" fillId="4" borderId="1" xfId="0" applyNumberFormat="1" applyFont="1" applyFill="1" applyBorder="1" applyAlignment="1">
      <alignment horizontal="right" shrinkToFit="1"/>
    </xf>
    <xf numFmtId="0" fontId="92" fillId="11" borderId="108" xfId="0" applyFont="1" applyFill="1" applyBorder="1" applyAlignment="1">
      <alignment horizontal="right" shrinkToFit="1"/>
    </xf>
    <xf numFmtId="10" fontId="60" fillId="18" borderId="19" xfId="0" applyNumberFormat="1" applyFont="1" applyFill="1" applyBorder="1" applyAlignment="1">
      <alignment horizontal="right" shrinkToFit="1"/>
    </xf>
    <xf numFmtId="2" fontId="131" fillId="18" borderId="1" xfId="0" applyNumberFormat="1" applyFont="1" applyFill="1" applyBorder="1" applyAlignment="1">
      <alignment horizontal="center" shrinkToFit="1"/>
    </xf>
    <xf numFmtId="10" fontId="76" fillId="18" borderId="30" xfId="0" applyNumberFormat="1" applyFont="1" applyFill="1" applyBorder="1" applyAlignment="1">
      <alignment horizontal="left" shrinkToFit="1"/>
    </xf>
    <xf numFmtId="4" fontId="131" fillId="18" borderId="1" xfId="0" applyNumberFormat="1" applyFont="1" applyFill="1" applyBorder="1" applyAlignment="1">
      <alignment horizontal="center" shrinkToFit="1"/>
    </xf>
    <xf numFmtId="3" fontId="60" fillId="18" borderId="30" xfId="0" applyNumberFormat="1" applyFont="1" applyFill="1" applyBorder="1" applyAlignment="1">
      <alignment horizontal="left" shrinkToFit="1"/>
    </xf>
    <xf numFmtId="0" fontId="14" fillId="11" borderId="217" xfId="0" applyFont="1" applyFill="1" applyBorder="1" applyAlignment="1">
      <alignment horizontal="center" shrinkToFit="1"/>
    </xf>
    <xf numFmtId="0" fontId="137" fillId="11" borderId="218" xfId="0" applyFont="1" applyFill="1" applyBorder="1" applyAlignment="1">
      <alignment horizontal="right" shrinkToFit="1"/>
    </xf>
    <xf numFmtId="3" fontId="138" fillId="11" borderId="219" xfId="0" applyNumberFormat="1" applyFont="1" applyFill="1" applyBorder="1" applyAlignment="1">
      <alignment horizontal="right" shrinkToFit="1"/>
    </xf>
    <xf numFmtId="165" fontId="138" fillId="11" borderId="220" xfId="0" applyNumberFormat="1" applyFont="1" applyFill="1" applyBorder="1" applyAlignment="1">
      <alignment horizontal="right" shrinkToFit="1"/>
    </xf>
    <xf numFmtId="0" fontId="14" fillId="11" borderId="223" xfId="0" applyFont="1" applyFill="1" applyBorder="1" applyAlignment="1">
      <alignment horizontal="center" shrinkToFit="1"/>
    </xf>
    <xf numFmtId="0" fontId="137" fillId="11" borderId="224" xfId="0" applyFont="1" applyFill="1" applyBorder="1" applyAlignment="1">
      <alignment horizontal="right" shrinkToFit="1"/>
    </xf>
    <xf numFmtId="3" fontId="138" fillId="11" borderId="225" xfId="0" applyNumberFormat="1" applyFont="1" applyFill="1" applyBorder="1" applyAlignment="1">
      <alignment horizontal="right" shrinkToFit="1"/>
    </xf>
    <xf numFmtId="165" fontId="138" fillId="11" borderId="226" xfId="0" applyNumberFormat="1" applyFont="1" applyFill="1" applyBorder="1" applyAlignment="1">
      <alignment horizontal="right" shrinkToFit="1"/>
    </xf>
    <xf numFmtId="10" fontId="60" fillId="18" borderId="30" xfId="0" applyNumberFormat="1" applyFont="1" applyFill="1" applyBorder="1" applyAlignment="1">
      <alignment horizontal="left" shrinkToFit="1"/>
    </xf>
    <xf numFmtId="0" fontId="14" fillId="11" borderId="229" xfId="0" applyFont="1" applyFill="1" applyBorder="1" applyAlignment="1">
      <alignment horizontal="center" shrinkToFit="1"/>
    </xf>
    <xf numFmtId="0" fontId="137" fillId="11" borderId="230" xfId="0" applyFont="1" applyFill="1" applyBorder="1" applyAlignment="1">
      <alignment horizontal="right" shrinkToFit="1"/>
    </xf>
    <xf numFmtId="3" fontId="138" fillId="11" borderId="231" xfId="0" applyNumberFormat="1" applyFont="1" applyFill="1" applyBorder="1" applyAlignment="1">
      <alignment horizontal="right" shrinkToFit="1"/>
    </xf>
    <xf numFmtId="165" fontId="138" fillId="11" borderId="232" xfId="0" applyNumberFormat="1" applyFont="1" applyFill="1" applyBorder="1" applyAlignment="1">
      <alignment horizontal="right" shrinkToFit="1"/>
    </xf>
    <xf numFmtId="0" fontId="65" fillId="2" borderId="206" xfId="0" applyFont="1" applyFill="1" applyBorder="1" applyAlignment="1">
      <alignment horizontal="center"/>
    </xf>
    <xf numFmtId="0" fontId="65" fillId="2" borderId="1" xfId="0" applyFont="1" applyFill="1" applyBorder="1" applyAlignment="1">
      <alignment horizontal="center" shrinkToFit="1"/>
    </xf>
    <xf numFmtId="0" fontId="19" fillId="2" borderId="1" xfId="0" applyFont="1" applyFill="1" applyBorder="1" applyAlignment="1">
      <alignment horizontal="center" shrinkToFit="1"/>
    </xf>
    <xf numFmtId="2" fontId="67" fillId="2" borderId="1" xfId="0" applyNumberFormat="1" applyFont="1" applyFill="1" applyBorder="1" applyAlignment="1">
      <alignment horizontal="center" shrinkToFit="1"/>
    </xf>
    <xf numFmtId="1" fontId="67" fillId="2" borderId="1" xfId="0" applyNumberFormat="1" applyFont="1" applyFill="1" applyBorder="1" applyAlignment="1">
      <alignment horizontal="center" shrinkToFit="1"/>
    </xf>
    <xf numFmtId="1" fontId="67" fillId="2" borderId="202" xfId="0" applyNumberFormat="1" applyFont="1" applyFill="1" applyBorder="1" applyAlignment="1">
      <alignment horizontal="center"/>
    </xf>
    <xf numFmtId="0" fontId="133" fillId="7" borderId="233" xfId="0" applyFont="1" applyFill="1" applyBorder="1" applyAlignment="1">
      <alignment horizontal="center" vertical="center"/>
    </xf>
    <xf numFmtId="0" fontId="14" fillId="14" borderId="237" xfId="0" applyFont="1" applyFill="1" applyBorder="1" applyAlignment="1">
      <alignment horizontal="center" shrinkToFit="1"/>
    </xf>
    <xf numFmtId="3" fontId="60" fillId="14" borderId="238" xfId="0" applyNumberFormat="1" applyFont="1" applyFill="1" applyBorder="1" applyAlignment="1">
      <alignment horizontal="right" shrinkToFit="1"/>
    </xf>
    <xf numFmtId="3" fontId="76" fillId="4" borderId="1" xfId="0" applyNumberFormat="1" applyFont="1" applyFill="1" applyBorder="1" applyAlignment="1">
      <alignment horizontal="right" shrinkToFit="1"/>
    </xf>
    <xf numFmtId="0" fontId="14" fillId="14" borderId="245" xfId="0" applyFont="1" applyFill="1" applyBorder="1" applyAlignment="1">
      <alignment horizontal="center" shrinkToFit="1"/>
    </xf>
    <xf numFmtId="0" fontId="135" fillId="14" borderId="110" xfId="0" applyFont="1" applyFill="1" applyBorder="1" applyAlignment="1">
      <alignment horizontal="right" shrinkToFit="1"/>
    </xf>
    <xf numFmtId="3" fontId="140" fillId="14" borderId="101" xfId="0" applyNumberFormat="1" applyFont="1" applyFill="1" applyBorder="1" applyAlignment="1">
      <alignment horizontal="right" shrinkToFit="1"/>
    </xf>
    <xf numFmtId="165" fontId="136" fillId="14" borderId="246" xfId="0" applyNumberFormat="1" applyFont="1" applyFill="1" applyBorder="1" applyAlignment="1">
      <alignment horizontal="right" shrinkToFit="1"/>
    </xf>
    <xf numFmtId="10" fontId="14" fillId="18" borderId="19" xfId="0" applyNumberFormat="1" applyFont="1" applyFill="1" applyBorder="1" applyAlignment="1">
      <alignment horizontal="right" shrinkToFit="1"/>
    </xf>
    <xf numFmtId="165" fontId="131" fillId="18" borderId="1" xfId="0" applyNumberFormat="1" applyFont="1" applyFill="1" applyBorder="1" applyAlignment="1">
      <alignment horizontal="right" shrinkToFit="1"/>
    </xf>
    <xf numFmtId="3" fontId="14" fillId="18" borderId="30" xfId="0" applyNumberFormat="1" applyFont="1" applyFill="1" applyBorder="1" applyAlignment="1">
      <alignment horizontal="left" shrinkToFit="1"/>
    </xf>
    <xf numFmtId="0" fontId="140" fillId="14" borderId="110" xfId="0" applyFont="1" applyFill="1" applyBorder="1" applyAlignment="1">
      <alignment horizontal="right" shrinkToFit="1"/>
    </xf>
    <xf numFmtId="0" fontId="14" fillId="14" borderId="247" xfId="0" applyFont="1" applyFill="1" applyBorder="1" applyAlignment="1">
      <alignment horizontal="center" shrinkToFit="1"/>
    </xf>
    <xf numFmtId="0" fontId="92" fillId="14" borderId="248" xfId="0" applyFont="1" applyFill="1" applyBorder="1" applyAlignment="1">
      <alignment horizontal="right" shrinkToFit="1"/>
    </xf>
    <xf numFmtId="3" fontId="140" fillId="14" borderId="249" xfId="0" applyNumberFormat="1" applyFont="1" applyFill="1" applyBorder="1" applyAlignment="1">
      <alignment horizontal="right" shrinkToFit="1"/>
    </xf>
    <xf numFmtId="165" fontId="136" fillId="14" borderId="250" xfId="0" applyNumberFormat="1" applyFont="1" applyFill="1" applyBorder="1" applyAlignment="1">
      <alignment horizontal="right" shrinkToFit="1"/>
    </xf>
    <xf numFmtId="0" fontId="65" fillId="2" borderId="1" xfId="0" applyFont="1" applyFill="1" applyBorder="1" applyAlignment="1">
      <alignment horizontal="center"/>
    </xf>
    <xf numFmtId="1" fontId="67" fillId="4" borderId="97" xfId="0" applyNumberFormat="1" applyFont="1" applyFill="1" applyBorder="1" applyAlignment="1">
      <alignment horizontal="center"/>
    </xf>
    <xf numFmtId="0" fontId="70" fillId="4" borderId="108" xfId="0" applyFont="1" applyFill="1" applyBorder="1" applyAlignment="1">
      <alignment horizontal="center"/>
    </xf>
    <xf numFmtId="0" fontId="65" fillId="2" borderId="206" xfId="0" applyFont="1" applyFill="1" applyBorder="1"/>
    <xf numFmtId="0" fontId="65" fillId="2" borderId="1" xfId="0" applyFont="1" applyFill="1" applyBorder="1"/>
    <xf numFmtId="0" fontId="65" fillId="2" borderId="202" xfId="0" applyFont="1" applyFill="1" applyBorder="1"/>
    <xf numFmtId="0" fontId="65" fillId="4" borderId="150" xfId="0" applyFont="1" applyFill="1" applyBorder="1"/>
    <xf numFmtId="0" fontId="65" fillId="4" borderId="251" xfId="0" applyFont="1" applyFill="1" applyBorder="1"/>
    <xf numFmtId="0" fontId="65" fillId="4" borderId="1" xfId="0" applyFont="1" applyFill="1" applyBorder="1"/>
    <xf numFmtId="0" fontId="65" fillId="4" borderId="30" xfId="0" applyFont="1" applyFill="1" applyBorder="1"/>
    <xf numFmtId="0" fontId="1" fillId="3" borderId="186" xfId="0" applyFont="1" applyFill="1" applyBorder="1"/>
    <xf numFmtId="49" fontId="55" fillId="3" borderId="252" xfId="0" applyNumberFormat="1" applyFont="1" applyFill="1" applyBorder="1" applyAlignment="1">
      <alignment vertical="center"/>
    </xf>
    <xf numFmtId="0" fontId="4" fillId="10" borderId="1" xfId="0" applyFont="1" applyFill="1" applyBorder="1"/>
    <xf numFmtId="0" fontId="1" fillId="14" borderId="39" xfId="0" applyFont="1" applyFill="1" applyBorder="1"/>
    <xf numFmtId="0" fontId="112" fillId="6" borderId="19" xfId="0" applyFont="1" applyFill="1" applyBorder="1" applyAlignment="1">
      <alignment vertical="center"/>
    </xf>
    <xf numFmtId="0" fontId="112" fillId="6" borderId="1" xfId="0" applyFont="1" applyFill="1" applyBorder="1" applyAlignment="1">
      <alignment vertical="center"/>
    </xf>
    <xf numFmtId="0" fontId="112" fillId="6" borderId="30" xfId="0" applyFont="1" applyFill="1" applyBorder="1" applyAlignment="1">
      <alignment vertical="center"/>
    </xf>
    <xf numFmtId="0" fontId="65" fillId="2" borderId="253" xfId="0" applyFont="1" applyFill="1" applyBorder="1"/>
    <xf numFmtId="0" fontId="65" fillId="2" borderId="254" xfId="0" applyFont="1" applyFill="1" applyBorder="1"/>
    <xf numFmtId="0" fontId="65" fillId="2" borderId="255" xfId="0" applyFont="1" applyFill="1" applyBorder="1"/>
    <xf numFmtId="0" fontId="65" fillId="4" borderId="97" xfId="0" applyFont="1" applyFill="1" applyBorder="1"/>
    <xf numFmtId="0" fontId="65" fillId="4" borderId="108" xfId="0" applyFont="1" applyFill="1" applyBorder="1"/>
    <xf numFmtId="0" fontId="4" fillId="14" borderId="102" xfId="0" applyFont="1" applyFill="1" applyBorder="1"/>
    <xf numFmtId="0" fontId="143" fillId="10" borderId="97" xfId="0" applyFont="1" applyFill="1" applyBorder="1"/>
    <xf numFmtId="0" fontId="144" fillId="6" borderId="1" xfId="0" applyFont="1" applyFill="1" applyBorder="1" applyAlignment="1">
      <alignment vertical="center"/>
    </xf>
    <xf numFmtId="0" fontId="28" fillId="14" borderId="39" xfId="0" applyFont="1" applyFill="1" applyBorder="1"/>
    <xf numFmtId="49" fontId="70" fillId="10" borderId="97" xfId="0" applyNumberFormat="1" applyFont="1" applyFill="1" applyBorder="1" applyAlignment="1">
      <alignment horizontal="right" vertical="center" shrinkToFit="1"/>
    </xf>
    <xf numFmtId="0" fontId="25" fillId="14" borderId="102" xfId="0" applyFont="1" applyFill="1" applyBorder="1"/>
    <xf numFmtId="0" fontId="25" fillId="10" borderId="1" xfId="0" applyFont="1" applyFill="1" applyBorder="1"/>
    <xf numFmtId="0" fontId="28" fillId="10" borderId="1" xfId="0" applyFont="1" applyFill="1" applyBorder="1"/>
    <xf numFmtId="0" fontId="145" fillId="14" borderId="39" xfId="0" applyFont="1" applyFill="1" applyBorder="1"/>
    <xf numFmtId="0" fontId="144" fillId="6" borderId="1" xfId="0" applyFont="1" applyFill="1" applyBorder="1" applyAlignment="1">
      <alignment vertical="center" shrinkToFit="1"/>
    </xf>
    <xf numFmtId="0" fontId="88" fillId="14" borderId="102" xfId="0" applyFont="1" applyFill="1" applyBorder="1"/>
    <xf numFmtId="0" fontId="88" fillId="10" borderId="1" xfId="0" applyFont="1" applyFill="1" applyBorder="1"/>
    <xf numFmtId="0" fontId="145" fillId="10" borderId="1" xfId="0" applyFont="1" applyFill="1" applyBorder="1"/>
    <xf numFmtId="0" fontId="145" fillId="0" borderId="0" xfId="0" applyFont="1"/>
    <xf numFmtId="0" fontId="68" fillId="14" borderId="39" xfId="0" applyFont="1" applyFill="1" applyBorder="1"/>
    <xf numFmtId="0" fontId="18" fillId="0" borderId="185" xfId="0" applyFont="1" applyBorder="1"/>
    <xf numFmtId="0" fontId="4" fillId="14" borderId="41" xfId="0" applyFont="1" applyFill="1" applyBorder="1"/>
    <xf numFmtId="3" fontId="19" fillId="6" borderId="97" xfId="0" applyNumberFormat="1" applyFont="1" applyFill="1" applyBorder="1" applyAlignment="1">
      <alignment vertical="center" shrinkToFit="1"/>
    </xf>
    <xf numFmtId="0" fontId="147" fillId="10" borderId="97" xfId="0" applyFont="1" applyFill="1" applyBorder="1" applyAlignment="1">
      <alignment horizontal="center"/>
    </xf>
    <xf numFmtId="0" fontId="4" fillId="4" borderId="80" xfId="0" applyFont="1" applyFill="1" applyBorder="1"/>
    <xf numFmtId="3" fontId="19" fillId="6" borderId="97" xfId="0" applyNumberFormat="1" applyFont="1" applyFill="1" applyBorder="1" applyAlignment="1">
      <alignment vertical="center"/>
    </xf>
    <xf numFmtId="0" fontId="70" fillId="10" borderId="97" xfId="0" applyFont="1" applyFill="1" applyBorder="1" applyAlignment="1">
      <alignment horizontal="center" vertical="center"/>
    </xf>
    <xf numFmtId="3" fontId="4" fillId="4" borderId="1" xfId="0" applyNumberFormat="1" applyFont="1" applyFill="1" applyBorder="1"/>
    <xf numFmtId="0" fontId="18" fillId="0" borderId="259" xfId="0" applyFont="1" applyBorder="1"/>
    <xf numFmtId="3" fontId="19" fillId="6" borderId="150" xfId="0" applyNumberFormat="1" applyFont="1" applyFill="1" applyBorder="1" applyAlignment="1">
      <alignment vertical="center" shrinkToFit="1"/>
    </xf>
    <xf numFmtId="0" fontId="4" fillId="4" borderId="82" xfId="0" applyFont="1" applyFill="1" applyBorder="1"/>
    <xf numFmtId="0" fontId="25" fillId="4" borderId="80" xfId="0" applyFont="1" applyFill="1" applyBorder="1"/>
    <xf numFmtId="0" fontId="4" fillId="4" borderId="1" xfId="0" applyFont="1" applyFill="1" applyBorder="1" applyAlignment="1">
      <alignment horizontal="center"/>
    </xf>
    <xf numFmtId="0" fontId="25" fillId="14" borderId="41" xfId="0" applyFont="1" applyFill="1" applyBorder="1"/>
    <xf numFmtId="3" fontId="19" fillId="6" borderId="150" xfId="0" applyNumberFormat="1" applyFont="1" applyFill="1" applyBorder="1" applyAlignment="1">
      <alignment vertical="center"/>
    </xf>
    <xf numFmtId="0" fontId="144" fillId="6" borderId="150" xfId="0" applyFont="1" applyFill="1" applyBorder="1" applyAlignment="1">
      <alignment vertical="center"/>
    </xf>
    <xf numFmtId="0" fontId="144" fillId="6" borderId="150" xfId="0" applyFont="1" applyFill="1" applyBorder="1" applyAlignment="1">
      <alignment vertical="center" shrinkToFit="1"/>
    </xf>
    <xf numFmtId="0" fontId="88" fillId="14" borderId="41" xfId="0" applyFont="1" applyFill="1" applyBorder="1"/>
    <xf numFmtId="165" fontId="149" fillId="6" borderId="1" xfId="0" applyNumberFormat="1" applyFont="1" applyFill="1" applyBorder="1" applyAlignment="1">
      <alignment vertical="center" shrinkToFit="1"/>
    </xf>
    <xf numFmtId="0" fontId="4" fillId="4" borderId="80" xfId="0" applyFont="1" applyFill="1" applyBorder="1" applyAlignment="1">
      <alignment horizontal="right"/>
    </xf>
    <xf numFmtId="0" fontId="42" fillId="6" borderId="1" xfId="0" applyFont="1" applyFill="1" applyBorder="1" applyAlignment="1">
      <alignment horizontal="right" vertical="center"/>
    </xf>
    <xf numFmtId="4" fontId="19" fillId="6" borderId="1" xfId="0" applyNumberFormat="1" applyFont="1" applyFill="1" applyBorder="1" applyAlignment="1">
      <alignment vertical="center" shrinkToFit="1"/>
    </xf>
    <xf numFmtId="0" fontId="4" fillId="4" borderId="80" xfId="0" applyFont="1" applyFill="1" applyBorder="1" applyAlignment="1">
      <alignment horizontal="left"/>
    </xf>
    <xf numFmtId="4" fontId="19" fillId="6" borderId="1" xfId="0" applyNumberFormat="1" applyFont="1" applyFill="1" applyBorder="1" applyAlignment="1">
      <alignment vertical="center"/>
    </xf>
    <xf numFmtId="0" fontId="4" fillId="4" borderId="1" xfId="0" applyFont="1" applyFill="1" applyBorder="1" applyAlignment="1">
      <alignment horizontal="right"/>
    </xf>
    <xf numFmtId="3" fontId="60" fillId="6" borderId="150" xfId="0" applyNumberFormat="1" applyFont="1" applyFill="1" applyBorder="1" applyAlignment="1">
      <alignment vertical="center" shrinkToFit="1"/>
    </xf>
    <xf numFmtId="10" fontId="4" fillId="4" borderId="1" xfId="0" applyNumberFormat="1" applyFont="1" applyFill="1" applyBorder="1"/>
    <xf numFmtId="3" fontId="60" fillId="6" borderId="150" xfId="0" applyNumberFormat="1" applyFont="1" applyFill="1" applyBorder="1" applyAlignment="1">
      <alignment vertical="center"/>
    </xf>
    <xf numFmtId="9" fontId="4" fillId="4" borderId="1" xfId="0" applyNumberFormat="1" applyFont="1" applyFill="1" applyBorder="1"/>
    <xf numFmtId="166" fontId="4" fillId="4" borderId="1" xfId="0" applyNumberFormat="1" applyFont="1" applyFill="1" applyBorder="1"/>
    <xf numFmtId="0" fontId="14" fillId="6" borderId="1" xfId="0" applyFont="1" applyFill="1" applyBorder="1" applyAlignment="1">
      <alignment horizontal="right" vertical="center"/>
    </xf>
    <xf numFmtId="3" fontId="60" fillId="6" borderId="1" xfId="0" applyNumberFormat="1" applyFont="1" applyFill="1" applyBorder="1" applyAlignment="1">
      <alignment vertical="center" shrinkToFit="1"/>
    </xf>
    <xf numFmtId="4" fontId="14" fillId="6" borderId="1" xfId="0" applyNumberFormat="1" applyFont="1" applyFill="1" applyBorder="1" applyAlignment="1">
      <alignment vertical="center" shrinkToFit="1"/>
    </xf>
    <xf numFmtId="4" fontId="4" fillId="4" borderId="1" xfId="0" applyNumberFormat="1" applyFont="1" applyFill="1" applyBorder="1"/>
    <xf numFmtId="3" fontId="60" fillId="6" borderId="1" xfId="0" applyNumberFormat="1" applyFont="1" applyFill="1" applyBorder="1" applyAlignment="1">
      <alignment vertical="center"/>
    </xf>
    <xf numFmtId="4" fontId="14" fillId="6" borderId="1" xfId="0" applyNumberFormat="1" applyFont="1" applyFill="1" applyBorder="1" applyAlignment="1">
      <alignment vertical="center"/>
    </xf>
    <xf numFmtId="0" fontId="4" fillId="4" borderId="260" xfId="0" applyFont="1" applyFill="1" applyBorder="1" applyAlignment="1">
      <alignment horizontal="right"/>
    </xf>
    <xf numFmtId="0" fontId="4" fillId="4" borderId="261" xfId="0" applyFont="1" applyFill="1" applyBorder="1"/>
    <xf numFmtId="0" fontId="150" fillId="6" borderId="1" xfId="0" applyFont="1" applyFill="1" applyBorder="1" applyAlignment="1">
      <alignment vertical="center" shrinkToFit="1"/>
    </xf>
    <xf numFmtId="0" fontId="150" fillId="6" borderId="1" xfId="0" applyFont="1" applyFill="1" applyBorder="1" applyAlignment="1">
      <alignment vertical="center"/>
    </xf>
    <xf numFmtId="0" fontId="60" fillId="6" borderId="1" xfId="0" applyFont="1" applyFill="1" applyBorder="1" applyAlignment="1">
      <alignment horizontal="right" vertical="center"/>
    </xf>
    <xf numFmtId="0" fontId="19" fillId="6" borderId="150" xfId="0" applyFont="1" applyFill="1" applyBorder="1" applyAlignment="1">
      <alignment horizontal="center" vertical="center"/>
    </xf>
    <xf numFmtId="165" fontId="144" fillId="6" borderId="1" xfId="0" applyNumberFormat="1" applyFont="1" applyFill="1" applyBorder="1" applyAlignment="1">
      <alignment vertical="center" shrinkToFit="1"/>
    </xf>
    <xf numFmtId="49" fontId="19" fillId="6" borderId="150" xfId="0" applyNumberFormat="1" applyFont="1" applyFill="1" applyBorder="1" applyAlignment="1">
      <alignment horizontal="center" vertical="center" shrinkToFit="1"/>
    </xf>
    <xf numFmtId="0" fontId="2" fillId="0" borderId="0" xfId="0" applyFont="1"/>
    <xf numFmtId="1" fontId="1" fillId="0" borderId="0" xfId="0" applyNumberFormat="1" applyFont="1" applyAlignment="1">
      <alignment horizontal="center"/>
    </xf>
    <xf numFmtId="0" fontId="19" fillId="6" borderId="1" xfId="0" applyFont="1" applyFill="1" applyBorder="1" applyAlignment="1">
      <alignment horizontal="center" vertical="center"/>
    </xf>
    <xf numFmtId="49" fontId="60" fillId="6" borderId="1" xfId="0" applyNumberFormat="1" applyFont="1" applyFill="1" applyBorder="1" applyAlignment="1">
      <alignment horizontal="center" vertical="center" shrinkToFit="1"/>
    </xf>
    <xf numFmtId="0" fontId="4" fillId="0" borderId="0" xfId="0" applyFont="1" applyAlignment="1">
      <alignment horizontal="left"/>
    </xf>
    <xf numFmtId="0" fontId="18" fillId="0" borderId="263" xfId="0" applyFont="1" applyBorder="1"/>
    <xf numFmtId="3" fontId="19" fillId="6" borderId="100" xfId="0" applyNumberFormat="1" applyFont="1" applyFill="1" applyBorder="1" applyAlignment="1">
      <alignment vertical="center" shrinkToFit="1"/>
    </xf>
    <xf numFmtId="3" fontId="19" fillId="6" borderId="100" xfId="0" applyNumberFormat="1" applyFont="1" applyFill="1" applyBorder="1" applyAlignment="1">
      <alignment vertical="center"/>
    </xf>
    <xf numFmtId="0" fontId="18" fillId="0" borderId="268" xfId="0" applyFont="1" applyBorder="1"/>
    <xf numFmtId="3" fontId="19" fillId="6" borderId="269" xfId="0" applyNumberFormat="1" applyFont="1" applyFill="1" applyBorder="1" applyAlignment="1">
      <alignment vertical="center" shrinkToFit="1"/>
    </xf>
    <xf numFmtId="3" fontId="19" fillId="6" borderId="269" xfId="0" applyNumberFormat="1" applyFont="1" applyFill="1" applyBorder="1" applyAlignment="1">
      <alignment vertical="center"/>
    </xf>
    <xf numFmtId="10" fontId="19" fillId="6" borderId="1" xfId="0" applyNumberFormat="1" applyFont="1" applyFill="1" applyBorder="1" applyAlignment="1">
      <alignment vertical="center" shrinkToFit="1"/>
    </xf>
    <xf numFmtId="0" fontId="18" fillId="10" borderId="99" xfId="0" applyFont="1" applyFill="1" applyBorder="1"/>
    <xf numFmtId="49" fontId="19" fillId="10" borderId="100" xfId="0" applyNumberFormat="1" applyFont="1" applyFill="1" applyBorder="1" applyAlignment="1">
      <alignment horizontal="right" vertical="center" shrinkToFit="1"/>
    </xf>
    <xf numFmtId="49" fontId="70" fillId="10" borderId="100" xfId="0" applyNumberFormat="1" applyFont="1" applyFill="1" applyBorder="1" applyAlignment="1">
      <alignment horizontal="right" vertical="center" shrinkToFit="1"/>
    </xf>
    <xf numFmtId="49" fontId="70" fillId="10" borderId="110" xfId="0" applyNumberFormat="1" applyFont="1" applyFill="1" applyBorder="1" applyAlignment="1">
      <alignment horizontal="right" vertical="center" shrinkToFit="1"/>
    </xf>
    <xf numFmtId="0" fontId="19" fillId="6" borderId="271" xfId="0" applyFont="1" applyFill="1" applyBorder="1" applyAlignment="1">
      <alignment horizontal="center" vertical="center"/>
    </xf>
    <xf numFmtId="49" fontId="19" fillId="6" borderId="251" xfId="0" applyNumberFormat="1" applyFont="1" applyFill="1" applyBorder="1" applyAlignment="1">
      <alignment horizontal="center" vertical="center" shrinkToFit="1"/>
    </xf>
    <xf numFmtId="165" fontId="19" fillId="6" borderId="1" xfId="0" applyNumberFormat="1" applyFont="1" applyFill="1" applyBorder="1" applyAlignment="1">
      <alignment vertical="center" shrinkToFit="1"/>
    </xf>
    <xf numFmtId="165" fontId="19" fillId="6" borderId="30" xfId="0" applyNumberFormat="1" applyFont="1" applyFill="1" applyBorder="1" applyAlignment="1">
      <alignment vertical="center" shrinkToFit="1"/>
    </xf>
    <xf numFmtId="165" fontId="60" fillId="6" borderId="1" xfId="0" applyNumberFormat="1" applyFont="1" applyFill="1" applyBorder="1" applyAlignment="1">
      <alignment vertical="center" shrinkToFit="1"/>
    </xf>
    <xf numFmtId="3" fontId="19" fillId="6" borderId="1" xfId="0" applyNumberFormat="1" applyFont="1" applyFill="1" applyBorder="1" applyAlignment="1">
      <alignment vertical="center" shrinkToFit="1"/>
    </xf>
    <xf numFmtId="165" fontId="60" fillId="6" borderId="30" xfId="0" applyNumberFormat="1" applyFont="1" applyFill="1" applyBorder="1" applyAlignment="1">
      <alignment vertical="center" shrinkToFit="1"/>
    </xf>
    <xf numFmtId="3" fontId="19" fillId="6" borderId="1" xfId="0" applyNumberFormat="1" applyFont="1" applyFill="1" applyBorder="1" applyAlignment="1">
      <alignment vertical="center"/>
    </xf>
    <xf numFmtId="166" fontId="19" fillId="6" borderId="1" xfId="0" applyNumberFormat="1" applyFont="1" applyFill="1" applyBorder="1" applyAlignment="1">
      <alignment vertical="center" shrinkToFit="1"/>
    </xf>
    <xf numFmtId="166" fontId="19" fillId="6" borderId="1" xfId="0" applyNumberFormat="1" applyFont="1" applyFill="1" applyBorder="1" applyAlignment="1">
      <alignment vertical="center"/>
    </xf>
    <xf numFmtId="3" fontId="14" fillId="6" borderId="1" xfId="0" applyNumberFormat="1" applyFont="1" applyFill="1" applyBorder="1" applyAlignment="1">
      <alignment vertical="center" shrinkToFit="1"/>
    </xf>
    <xf numFmtId="3" fontId="14" fillId="6" borderId="1" xfId="0" applyNumberFormat="1" applyFont="1" applyFill="1" applyBorder="1" applyAlignment="1">
      <alignment vertical="center"/>
    </xf>
    <xf numFmtId="0" fontId="149" fillId="6" borderId="96" xfId="0" applyFont="1" applyFill="1" applyBorder="1" applyAlignment="1">
      <alignment vertical="center"/>
    </xf>
    <xf numFmtId="0" fontId="149" fillId="6" borderId="97" xfId="0" applyFont="1" applyFill="1" applyBorder="1" applyAlignment="1">
      <alignment vertical="center" shrinkToFit="1"/>
    </xf>
    <xf numFmtId="0" fontId="144" fillId="6" borderId="97" xfId="0" applyFont="1" applyFill="1" applyBorder="1" applyAlignment="1">
      <alignment vertical="center" shrinkToFit="1"/>
    </xf>
    <xf numFmtId="0" fontId="144" fillId="6" borderId="108" xfId="0" applyFont="1" applyFill="1" applyBorder="1" applyAlignment="1">
      <alignment vertical="center"/>
    </xf>
    <xf numFmtId="0" fontId="112" fillId="6" borderId="1" xfId="0" applyFont="1" applyFill="1" applyBorder="1" applyAlignment="1">
      <alignment vertical="center" shrinkToFit="1"/>
    </xf>
    <xf numFmtId="0" fontId="112" fillId="6" borderId="271" xfId="0" applyFont="1" applyFill="1" applyBorder="1" applyAlignment="1">
      <alignment vertical="center"/>
    </xf>
    <xf numFmtId="0" fontId="112" fillId="6" borderId="150" xfId="0" applyFont="1" applyFill="1" applyBorder="1" applyAlignment="1">
      <alignment vertical="center"/>
    </xf>
    <xf numFmtId="0" fontId="112" fillId="6" borderId="150" xfId="0" applyFont="1" applyFill="1" applyBorder="1" applyAlignment="1">
      <alignment vertical="center" shrinkToFit="1"/>
    </xf>
    <xf numFmtId="0" fontId="112" fillId="6" borderId="251" xfId="0" applyFont="1" applyFill="1" applyBorder="1" applyAlignment="1">
      <alignment vertical="center"/>
    </xf>
    <xf numFmtId="0" fontId="112" fillId="6" borderId="96" xfId="0" applyFont="1" applyFill="1" applyBorder="1" applyAlignment="1">
      <alignment vertical="center"/>
    </xf>
    <xf numFmtId="0" fontId="144" fillId="6" borderId="97" xfId="0" applyFont="1" applyFill="1" applyBorder="1" applyAlignment="1">
      <alignment vertical="center"/>
    </xf>
    <xf numFmtId="0" fontId="112" fillId="6" borderId="108" xfId="0" applyFont="1" applyFill="1" applyBorder="1" applyAlignment="1">
      <alignment vertical="center"/>
    </xf>
    <xf numFmtId="0" fontId="112" fillId="6" borderId="97" xfId="0" applyFont="1" applyFill="1" applyBorder="1" applyAlignment="1">
      <alignment vertical="center"/>
    </xf>
    <xf numFmtId="0" fontId="1" fillId="14" borderId="45" xfId="0" applyFont="1" applyFill="1" applyBorder="1"/>
    <xf numFmtId="0" fontId="4" fillId="14" borderId="272" xfId="0" applyFont="1" applyFill="1" applyBorder="1"/>
    <xf numFmtId="0" fontId="4" fillId="14" borderId="47" xfId="0" applyFont="1" applyFill="1" applyBorder="1"/>
    <xf numFmtId="0" fontId="4" fillId="14" borderId="29" xfId="0" applyFont="1" applyFill="1" applyBorder="1"/>
    <xf numFmtId="0" fontId="91" fillId="3" borderId="119" xfId="0" applyFont="1" applyFill="1" applyBorder="1" applyAlignment="1">
      <alignment horizontal="center" vertical="center"/>
    </xf>
    <xf numFmtId="0" fontId="7" fillId="0" borderId="120" xfId="0" applyFont="1" applyBorder="1"/>
    <xf numFmtId="0" fontId="7" fillId="0" borderId="121" xfId="0" applyFont="1" applyBorder="1"/>
    <xf numFmtId="0" fontId="117" fillId="3" borderId="119" xfId="0" applyFont="1" applyFill="1" applyBorder="1" applyAlignment="1">
      <alignment horizontal="center" vertical="center"/>
    </xf>
    <xf numFmtId="0" fontId="81" fillId="0" borderId="153" xfId="0" applyFont="1" applyBorder="1" applyAlignment="1">
      <alignment horizontal="center"/>
    </xf>
    <xf numFmtId="0" fontId="0" fillId="0" borderId="0" xfId="0"/>
    <xf numFmtId="0" fontId="7" fillId="0" borderId="154" xfId="0" applyFont="1" applyBorder="1"/>
    <xf numFmtId="0" fontId="57" fillId="3" borderId="119" xfId="0" applyFont="1" applyFill="1" applyBorder="1" applyAlignment="1">
      <alignment horizontal="center" vertical="center"/>
    </xf>
    <xf numFmtId="0" fontId="79" fillId="4" borderId="155" xfId="0" applyFont="1" applyFill="1" applyBorder="1" applyAlignment="1">
      <alignment horizontal="center"/>
    </xf>
    <xf numFmtId="0" fontId="7" fillId="0" borderId="156" xfId="0" applyFont="1" applyBorder="1"/>
    <xf numFmtId="0" fontId="7" fillId="0" borderId="157" xfId="0" applyFont="1" applyBorder="1"/>
    <xf numFmtId="0" fontId="18" fillId="4" borderId="143" xfId="0" applyFont="1" applyFill="1" applyBorder="1" applyAlignment="1">
      <alignment horizontal="center" vertical="center"/>
    </xf>
    <xf numFmtId="0" fontId="7" fillId="0" borderId="144" xfId="0" applyFont="1" applyBorder="1"/>
    <xf numFmtId="0" fontId="7" fillId="0" borderId="145" xfId="0" applyFont="1" applyBorder="1"/>
    <xf numFmtId="0" fontId="87" fillId="3" borderId="119" xfId="0" applyFont="1" applyFill="1" applyBorder="1" applyAlignment="1">
      <alignment horizontal="center" vertical="center"/>
    </xf>
    <xf numFmtId="0" fontId="14" fillId="14" borderId="164" xfId="0" applyFont="1" applyFill="1" applyBorder="1" applyAlignment="1">
      <alignment horizontal="center" vertical="center"/>
    </xf>
    <xf numFmtId="0" fontId="7" fillId="0" borderId="165" xfId="0" applyFont="1" applyBorder="1"/>
    <xf numFmtId="0" fontId="7" fillId="0" borderId="166" xfId="0" applyFont="1" applyBorder="1"/>
    <xf numFmtId="0" fontId="91" fillId="3" borderId="143" xfId="0" applyFont="1" applyFill="1" applyBorder="1" applyAlignment="1">
      <alignment horizontal="center" vertical="center"/>
    </xf>
    <xf numFmtId="0" fontId="73" fillId="4" borderId="143" xfId="0" applyFont="1" applyFill="1" applyBorder="1" applyAlignment="1">
      <alignment horizontal="center" vertical="center" readingOrder="1"/>
    </xf>
    <xf numFmtId="0" fontId="80" fillId="4" borderId="143" xfId="0" applyFont="1" applyFill="1" applyBorder="1" applyAlignment="1">
      <alignment horizontal="center"/>
    </xf>
    <xf numFmtId="0" fontId="71" fillId="4" borderId="143" xfId="0" applyFont="1" applyFill="1" applyBorder="1" applyAlignment="1">
      <alignment horizontal="center"/>
    </xf>
    <xf numFmtId="0" fontId="78" fillId="4" borderId="143" xfId="0" applyFont="1" applyFill="1" applyBorder="1" applyAlignment="1">
      <alignment horizontal="center" vertical="center"/>
    </xf>
    <xf numFmtId="0" fontId="73" fillId="4" borderId="143" xfId="0" applyFont="1" applyFill="1" applyBorder="1" applyAlignment="1">
      <alignment horizontal="center" vertical="center"/>
    </xf>
    <xf numFmtId="0" fontId="79" fillId="4" borderId="143" xfId="0" applyFont="1" applyFill="1" applyBorder="1" applyAlignment="1">
      <alignment horizontal="center" vertical="center" readingOrder="1"/>
    </xf>
    <xf numFmtId="0" fontId="44" fillId="3" borderId="119" xfId="0" applyFont="1" applyFill="1" applyBorder="1" applyAlignment="1">
      <alignment horizontal="center" vertical="center"/>
    </xf>
    <xf numFmtId="0" fontId="47" fillId="4" borderId="143" xfId="0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2" borderId="65" xfId="0" applyFont="1" applyFill="1" applyBorder="1" applyAlignment="1">
      <alignment horizontal="center" vertical="center"/>
    </xf>
    <xf numFmtId="0" fontId="7" fillId="0" borderId="66" xfId="0" applyFont="1" applyBorder="1"/>
    <xf numFmtId="0" fontId="7" fillId="0" borderId="67" xfId="0" applyFont="1" applyBorder="1"/>
    <xf numFmtId="0" fontId="7" fillId="0" borderId="72" xfId="0" applyFont="1" applyBorder="1"/>
    <xf numFmtId="0" fontId="7" fillId="0" borderId="73" xfId="0" applyFont="1" applyBorder="1"/>
    <xf numFmtId="0" fontId="7" fillId="0" borderId="74" xfId="0" applyFont="1" applyBorder="1"/>
    <xf numFmtId="0" fontId="5" fillId="3" borderId="16" xfId="0" applyFont="1" applyFill="1" applyBorder="1" applyAlignment="1">
      <alignment horizontal="center" vertical="center"/>
    </xf>
    <xf numFmtId="0" fontId="7" fillId="0" borderId="17" xfId="0" applyFont="1" applyBorder="1"/>
    <xf numFmtId="0" fontId="7" fillId="0" borderId="18" xfId="0" applyFont="1" applyBorder="1"/>
    <xf numFmtId="0" fontId="10" fillId="5" borderId="20" xfId="0" applyFont="1" applyFill="1" applyBorder="1" applyAlignment="1">
      <alignment horizontal="center" vertical="center" wrapText="1"/>
    </xf>
    <xf numFmtId="0" fontId="7" fillId="0" borderId="21" xfId="0" applyFont="1" applyBorder="1"/>
    <xf numFmtId="0" fontId="7" fillId="0" borderId="22" xfId="0" applyFont="1" applyBorder="1"/>
    <xf numFmtId="0" fontId="11" fillId="2" borderId="23" xfId="0" applyFont="1" applyFill="1" applyBorder="1" applyAlignment="1">
      <alignment horizontal="center"/>
    </xf>
    <xf numFmtId="0" fontId="7" fillId="0" borderId="24" xfId="0" applyFont="1" applyBorder="1"/>
    <xf numFmtId="49" fontId="12" fillId="6" borderId="25" xfId="0" applyNumberFormat="1" applyFont="1" applyFill="1" applyBorder="1" applyAlignment="1">
      <alignment horizontal="left"/>
    </xf>
    <xf numFmtId="0" fontId="7" fillId="0" borderId="26" xfId="0" applyFont="1" applyBorder="1"/>
    <xf numFmtId="0" fontId="7" fillId="0" borderId="27" xfId="0" applyFont="1" applyBorder="1"/>
    <xf numFmtId="0" fontId="11" fillId="2" borderId="25" xfId="0" applyFont="1" applyFill="1" applyBorder="1" applyAlignment="1">
      <alignment horizontal="right"/>
    </xf>
    <xf numFmtId="0" fontId="8" fillId="2" borderId="35" xfId="0" applyFont="1" applyFill="1" applyBorder="1" applyAlignment="1">
      <alignment horizontal="left" vertical="center"/>
    </xf>
    <xf numFmtId="0" fontId="7" fillId="0" borderId="36" xfId="0" applyFont="1" applyBorder="1"/>
    <xf numFmtId="0" fontId="7" fillId="0" borderId="37" xfId="0" applyFont="1" applyBorder="1"/>
    <xf numFmtId="0" fontId="23" fillId="10" borderId="50" xfId="0" applyFont="1" applyFill="1" applyBorder="1" applyAlignment="1">
      <alignment horizontal="center" vertical="center"/>
    </xf>
    <xf numFmtId="0" fontId="7" fillId="0" borderId="51" xfId="0" applyFont="1" applyBorder="1"/>
    <xf numFmtId="0" fontId="7" fillId="0" borderId="52" xfId="0" applyFont="1" applyBorder="1"/>
    <xf numFmtId="0" fontId="7" fillId="0" borderId="54" xfId="0" applyFont="1" applyBorder="1"/>
    <xf numFmtId="0" fontId="7" fillId="0" borderId="55" xfId="0" applyFont="1" applyBorder="1"/>
    <xf numFmtId="0" fontId="7" fillId="0" borderId="56" xfId="0" applyFont="1" applyBorder="1"/>
    <xf numFmtId="49" fontId="17" fillId="12" borderId="89" xfId="0" applyNumberFormat="1" applyFont="1" applyFill="1" applyBorder="1" applyAlignment="1">
      <alignment horizontal="center" shrinkToFit="1"/>
    </xf>
    <xf numFmtId="0" fontId="7" fillId="0" borderId="90" xfId="0" applyFont="1" applyBorder="1"/>
    <xf numFmtId="0" fontId="7" fillId="0" borderId="91" xfId="0" applyFont="1" applyBorder="1"/>
    <xf numFmtId="49" fontId="22" fillId="13" borderId="48" xfId="0" applyNumberFormat="1" applyFont="1" applyFill="1" applyBorder="1" applyAlignment="1">
      <alignment horizontal="center" shrinkToFit="1"/>
    </xf>
    <xf numFmtId="0" fontId="7" fillId="0" borderId="11" xfId="0" applyFont="1" applyBorder="1"/>
    <xf numFmtId="0" fontId="7" fillId="0" borderId="95" xfId="0" applyFont="1" applyBorder="1"/>
    <xf numFmtId="49" fontId="6" fillId="3" borderId="13" xfId="0" applyNumberFormat="1" applyFont="1" applyFill="1" applyBorder="1" applyAlignment="1">
      <alignment horizontal="center" vertical="center" shrinkToFit="1"/>
    </xf>
    <xf numFmtId="0" fontId="7" fillId="0" borderId="14" xfId="0" applyFont="1" applyBorder="1"/>
    <xf numFmtId="0" fontId="7" fillId="0" borderId="15" xfId="0" applyFont="1" applyBorder="1"/>
    <xf numFmtId="1" fontId="17" fillId="8" borderId="33" xfId="0" applyNumberFormat="1" applyFont="1" applyFill="1" applyBorder="1" applyAlignment="1">
      <alignment horizontal="center" shrinkToFit="1"/>
    </xf>
    <xf numFmtId="0" fontId="7" fillId="0" borderId="34" xfId="0" applyFont="1" applyBorder="1"/>
    <xf numFmtId="0" fontId="7" fillId="0" borderId="42" xfId="0" applyFont="1" applyBorder="1"/>
    <xf numFmtId="49" fontId="22" fillId="9" borderId="48" xfId="0" applyNumberFormat="1" applyFont="1" applyFill="1" applyBorder="1" applyAlignment="1">
      <alignment horizontal="center" shrinkToFit="1"/>
    </xf>
    <xf numFmtId="0" fontId="7" fillId="0" borderId="49" xfId="0" applyFont="1" applyBorder="1"/>
    <xf numFmtId="49" fontId="22" fillId="9" borderId="75" xfId="0" applyNumberFormat="1" applyFont="1" applyFill="1" applyBorder="1" applyAlignment="1">
      <alignment horizontal="center" shrinkToFit="1"/>
    </xf>
    <xf numFmtId="0" fontId="7" fillId="0" borderId="76" xfId="0" applyFont="1" applyBorder="1"/>
    <xf numFmtId="0" fontId="7" fillId="0" borderId="77" xfId="0" applyFont="1" applyBorder="1"/>
    <xf numFmtId="0" fontId="22" fillId="9" borderId="86" xfId="0" applyFont="1" applyFill="1" applyBorder="1" applyAlignment="1">
      <alignment horizontal="right"/>
    </xf>
    <xf numFmtId="0" fontId="7" fillId="0" borderId="87" xfId="0" applyFont="1" applyBorder="1"/>
    <xf numFmtId="49" fontId="22" fillId="13" borderId="75" xfId="0" applyNumberFormat="1" applyFont="1" applyFill="1" applyBorder="1" applyAlignment="1">
      <alignment horizontal="center" shrinkToFit="1"/>
    </xf>
    <xf numFmtId="0" fontId="22" fillId="13" borderId="89" xfId="0" applyFont="1" applyFill="1" applyBorder="1" applyAlignment="1">
      <alignment horizontal="right"/>
    </xf>
    <xf numFmtId="0" fontId="7" fillId="0" borderId="103" xfId="0" applyFont="1" applyBorder="1"/>
    <xf numFmtId="49" fontId="17" fillId="15" borderId="104" xfId="0" applyNumberFormat="1" applyFont="1" applyFill="1" applyBorder="1" applyAlignment="1">
      <alignment horizontal="center" shrinkToFit="1"/>
    </xf>
    <xf numFmtId="0" fontId="7" fillId="0" borderId="105" xfId="0" applyFont="1" applyBorder="1"/>
    <xf numFmtId="0" fontId="7" fillId="0" borderId="106" xfId="0" applyFont="1" applyBorder="1"/>
    <xf numFmtId="0" fontId="4" fillId="4" borderId="111" xfId="0" applyFont="1" applyFill="1" applyBorder="1" applyAlignment="1">
      <alignment horizontal="center"/>
    </xf>
    <xf numFmtId="0" fontId="7" fillId="0" borderId="112" xfId="0" applyFont="1" applyBorder="1"/>
    <xf numFmtId="0" fontId="7" fillId="0" borderId="113" xfId="0" applyFont="1" applyBorder="1"/>
    <xf numFmtId="1" fontId="72" fillId="18" borderId="227" xfId="0" applyNumberFormat="1" applyFont="1" applyFill="1" applyBorder="1" applyAlignment="1">
      <alignment horizontal="center" vertical="top"/>
    </xf>
    <xf numFmtId="0" fontId="7" fillId="0" borderId="228" xfId="0" applyFont="1" applyBorder="1"/>
    <xf numFmtId="1" fontId="139" fillId="18" borderId="227" xfId="0" applyNumberFormat="1" applyFont="1" applyFill="1" applyBorder="1" applyAlignment="1">
      <alignment horizontal="center" vertical="top"/>
    </xf>
    <xf numFmtId="0" fontId="130" fillId="2" borderId="190" xfId="0" applyFont="1" applyFill="1" applyBorder="1" applyAlignment="1">
      <alignment horizontal="center" vertical="center"/>
    </xf>
    <xf numFmtId="0" fontId="7" fillId="0" borderId="191" xfId="0" applyFont="1" applyBorder="1"/>
    <xf numFmtId="0" fontId="14" fillId="4" borderId="10" xfId="0" applyFont="1" applyFill="1" applyBorder="1" applyAlignment="1">
      <alignment horizontal="center"/>
    </xf>
    <xf numFmtId="0" fontId="7" fillId="0" borderId="12" xfId="0" applyFont="1" applyBorder="1"/>
    <xf numFmtId="10" fontId="70" fillId="18" borderId="221" xfId="0" applyNumberFormat="1" applyFont="1" applyFill="1" applyBorder="1" applyAlignment="1">
      <alignment horizontal="center" shrinkToFit="1"/>
    </xf>
    <xf numFmtId="0" fontId="7" fillId="0" borderId="222" xfId="0" applyFont="1" applyBorder="1"/>
    <xf numFmtId="1" fontId="72" fillId="18" borderId="227" xfId="0" applyNumberFormat="1" applyFont="1" applyFill="1" applyBorder="1" applyAlignment="1">
      <alignment horizontal="center" vertical="center"/>
    </xf>
    <xf numFmtId="0" fontId="133" fillId="12" borderId="234" xfId="0" applyFont="1" applyFill="1" applyBorder="1" applyAlignment="1">
      <alignment horizontal="center" vertical="center" shrinkToFit="1"/>
    </xf>
    <xf numFmtId="0" fontId="7" fillId="0" borderId="235" xfId="0" applyFont="1" applyBorder="1"/>
    <xf numFmtId="0" fontId="7" fillId="0" borderId="236" xfId="0" applyFont="1" applyBorder="1"/>
    <xf numFmtId="0" fontId="17" fillId="16" borderId="242" xfId="0" applyFont="1" applyFill="1" applyBorder="1" applyAlignment="1">
      <alignment horizontal="center" vertical="center"/>
    </xf>
    <xf numFmtId="0" fontId="7" fillId="0" borderId="243" xfId="0" applyFont="1" applyBorder="1"/>
    <xf numFmtId="0" fontId="7" fillId="0" borderId="244" xfId="0" applyFont="1" applyBorder="1"/>
    <xf numFmtId="0" fontId="17" fillId="3" borderId="211" xfId="0" applyFont="1" applyFill="1" applyBorder="1" applyAlignment="1">
      <alignment horizontal="center" vertical="center"/>
    </xf>
    <xf numFmtId="0" fontId="7" fillId="0" borderId="212" xfId="0" applyFont="1" applyBorder="1"/>
    <xf numFmtId="0" fontId="7" fillId="0" borderId="213" xfId="0" applyFont="1" applyBorder="1"/>
    <xf numFmtId="0" fontId="17" fillId="17" borderId="214" xfId="0" applyFont="1" applyFill="1" applyBorder="1" applyAlignment="1">
      <alignment horizontal="center" vertical="center"/>
    </xf>
    <xf numFmtId="0" fontId="7" fillId="0" borderId="215" xfId="0" applyFont="1" applyBorder="1"/>
    <xf numFmtId="0" fontId="7" fillId="0" borderId="216" xfId="0" applyFont="1" applyBorder="1"/>
    <xf numFmtId="0" fontId="17" fillId="19" borderId="239" xfId="0" applyFont="1" applyFill="1" applyBorder="1" applyAlignment="1">
      <alignment horizontal="center" vertical="center"/>
    </xf>
    <xf numFmtId="0" fontId="7" fillId="0" borderId="240" xfId="0" applyFont="1" applyBorder="1"/>
    <xf numFmtId="0" fontId="7" fillId="0" borderId="241" xfId="0" applyFont="1" applyBorder="1"/>
    <xf numFmtId="10" fontId="76" fillId="18" borderId="221" xfId="0" applyNumberFormat="1" applyFont="1" applyFill="1" applyBorder="1" applyAlignment="1">
      <alignment horizontal="center" shrinkToFit="1"/>
    </xf>
    <xf numFmtId="0" fontId="125" fillId="3" borderId="188" xfId="0" applyFont="1" applyFill="1" applyBorder="1" applyAlignment="1">
      <alignment horizontal="right" vertical="center"/>
    </xf>
    <xf numFmtId="0" fontId="7" fillId="0" borderId="189" xfId="0" applyFont="1" applyBorder="1"/>
    <xf numFmtId="49" fontId="125" fillId="3" borderId="188" xfId="0" applyNumberFormat="1" applyFont="1" applyFill="1" applyBorder="1" applyAlignment="1">
      <alignment horizontal="left" vertical="center"/>
    </xf>
    <xf numFmtId="0" fontId="130" fillId="4" borderId="190" xfId="0" applyFont="1" applyFill="1" applyBorder="1" applyAlignment="1">
      <alignment horizontal="center"/>
    </xf>
    <xf numFmtId="0" fontId="132" fillId="16" borderId="195" xfId="0" applyFont="1" applyFill="1" applyBorder="1" applyAlignment="1">
      <alignment horizontal="center" vertical="center"/>
    </xf>
    <xf numFmtId="0" fontId="7" fillId="0" borderId="196" xfId="0" applyFont="1" applyBorder="1"/>
    <xf numFmtId="0" fontId="7" fillId="0" borderId="197" xfId="0" applyFont="1" applyBorder="1"/>
    <xf numFmtId="0" fontId="7" fillId="0" borderId="203" xfId="0" applyFont="1" applyBorder="1"/>
    <xf numFmtId="0" fontId="7" fillId="0" borderId="204" xfId="0" applyFont="1" applyBorder="1"/>
    <xf numFmtId="0" fontId="7" fillId="0" borderId="205" xfId="0" applyFont="1" applyBorder="1"/>
    <xf numFmtId="0" fontId="133" fillId="8" borderId="199" xfId="0" applyFont="1" applyFill="1" applyBorder="1" applyAlignment="1">
      <alignment horizontal="center" vertical="center"/>
    </xf>
    <xf numFmtId="0" fontId="7" fillId="0" borderId="200" xfId="0" applyFont="1" applyBorder="1"/>
    <xf numFmtId="0" fontId="7" fillId="0" borderId="201" xfId="0" applyFont="1" applyBorder="1"/>
    <xf numFmtId="0" fontId="69" fillId="8" borderId="104" xfId="0" applyFont="1" applyFill="1" applyBorder="1" applyAlignment="1">
      <alignment horizontal="center" vertical="center"/>
    </xf>
    <xf numFmtId="0" fontId="69" fillId="15" borderId="104" xfId="0" applyFont="1" applyFill="1" applyBorder="1" applyAlignment="1">
      <alignment horizontal="center" vertical="center"/>
    </xf>
    <xf numFmtId="49" fontId="54" fillId="3" borderId="127" xfId="0" applyNumberFormat="1" applyFont="1" applyFill="1" applyBorder="1" applyAlignment="1">
      <alignment horizontal="center" vertical="center"/>
    </xf>
    <xf numFmtId="0" fontId="7" fillId="0" borderId="128" xfId="0" applyFont="1" applyBorder="1"/>
    <xf numFmtId="0" fontId="70" fillId="6" borderId="265" xfId="0" applyFont="1" applyFill="1" applyBorder="1" applyAlignment="1">
      <alignment horizontal="right" vertical="center"/>
    </xf>
    <xf numFmtId="0" fontId="7" fillId="0" borderId="266" xfId="0" applyFont="1" applyBorder="1"/>
    <xf numFmtId="0" fontId="7" fillId="0" borderId="267" xfId="0" applyFont="1" applyBorder="1"/>
    <xf numFmtId="0" fontId="70" fillId="6" borderId="221" xfId="0" applyFont="1" applyFill="1" applyBorder="1" applyAlignment="1">
      <alignment horizontal="right" vertical="center"/>
    </xf>
    <xf numFmtId="0" fontId="72" fillId="6" borderId="221" xfId="0" applyFont="1" applyFill="1" applyBorder="1" applyAlignment="1">
      <alignment horizontal="right" vertical="center"/>
    </xf>
    <xf numFmtId="0" fontId="72" fillId="6" borderId="190" xfId="0" applyFont="1" applyFill="1" applyBorder="1" applyAlignment="1">
      <alignment horizontal="right" vertical="center"/>
    </xf>
    <xf numFmtId="0" fontId="70" fillId="10" borderId="270" xfId="0" applyFont="1" applyFill="1" applyBorder="1" applyAlignment="1">
      <alignment horizontal="center" vertical="center"/>
    </xf>
    <xf numFmtId="0" fontId="7" fillId="0" borderId="263" xfId="0" applyFont="1" applyBorder="1"/>
    <xf numFmtId="0" fontId="7" fillId="0" borderId="264" xfId="0" applyFont="1" applyBorder="1"/>
    <xf numFmtId="0" fontId="70" fillId="6" borderId="111" xfId="0" applyFont="1" applyFill="1" applyBorder="1" applyAlignment="1">
      <alignment horizontal="right" vertical="center"/>
    </xf>
    <xf numFmtId="0" fontId="70" fillId="6" borderId="262" xfId="0" applyFont="1" applyFill="1" applyBorder="1" applyAlignment="1">
      <alignment horizontal="right" vertical="center"/>
    </xf>
    <xf numFmtId="0" fontId="60" fillId="6" borderId="190" xfId="0" applyFont="1" applyFill="1" applyBorder="1" applyAlignment="1">
      <alignment horizontal="right" vertical="center"/>
    </xf>
    <xf numFmtId="0" fontId="19" fillId="6" borderId="190" xfId="0" applyFont="1" applyFill="1" applyBorder="1" applyAlignment="1">
      <alignment horizontal="right" vertical="center"/>
    </xf>
    <xf numFmtId="0" fontId="70" fillId="10" borderId="111" xfId="0" applyFont="1" applyFill="1" applyBorder="1" applyAlignment="1">
      <alignment horizontal="center" vertical="center"/>
    </xf>
    <xf numFmtId="0" fontId="19" fillId="6" borderId="256" xfId="0" applyFont="1" applyFill="1" applyBorder="1" applyAlignment="1">
      <alignment horizontal="right" vertical="center"/>
    </xf>
    <xf numFmtId="0" fontId="7" fillId="0" borderId="257" xfId="0" applyFont="1" applyBorder="1"/>
    <xf numFmtId="0" fontId="7" fillId="0" borderId="258" xfId="0" applyFont="1" applyBorder="1"/>
    <xf numFmtId="49" fontId="141" fillId="3" borderId="188" xfId="0" applyNumberFormat="1" applyFont="1" applyFill="1" applyBorder="1" applyAlignment="1">
      <alignment horizontal="center" vertical="center"/>
    </xf>
    <xf numFmtId="49" fontId="60" fillId="10" borderId="111" xfId="0" applyNumberFormat="1" applyFont="1" applyFill="1" applyBorder="1" applyAlignment="1">
      <alignment horizontal="center"/>
    </xf>
    <xf numFmtId="0" fontId="142" fillId="10" borderId="111" xfId="0" applyFont="1" applyFill="1" applyBorder="1" applyAlignment="1">
      <alignment horizontal="center"/>
    </xf>
    <xf numFmtId="0" fontId="77" fillId="6" borderId="190" xfId="0" applyFont="1" applyFill="1" applyBorder="1" applyAlignment="1">
      <alignment horizontal="right" vertical="center"/>
    </xf>
    <xf numFmtId="0" fontId="14" fillId="6" borderId="190" xfId="0" applyFont="1" applyFill="1" applyBorder="1" applyAlignment="1">
      <alignment horizontal="right" vertical="center"/>
    </xf>
    <xf numFmtId="0" fontId="42" fillId="6" borderId="190" xfId="0" applyFont="1" applyFill="1" applyBorder="1" applyAlignment="1">
      <alignment horizontal="right" vertical="center"/>
    </xf>
    <xf numFmtId="49" fontId="146" fillId="3" borderId="188" xfId="0" applyNumberFormat="1" applyFont="1" applyFill="1" applyBorder="1" applyAlignment="1">
      <alignment horizontal="center" vertical="center"/>
    </xf>
    <xf numFmtId="0" fontId="148" fillId="10" borderId="111" xfId="0" applyFont="1" applyFill="1" applyBorder="1" applyAlignment="1">
      <alignment horizontal="left"/>
    </xf>
    <xf numFmtId="168" fontId="151" fillId="0" borderId="0" xfId="0" applyNumberFormat="1" applyFont="1" applyAlignment="1">
      <alignment horizontal="center"/>
    </xf>
  </cellXfs>
  <cellStyles count="1">
    <cellStyle name="Normal" xfId="0" builtinId="0"/>
  </cellStyles>
  <dxfs count="22">
    <dxf>
      <font>
        <b/>
        <color rgb="FFFFFFFF"/>
      </font>
      <fill>
        <patternFill patternType="solid">
          <fgColor rgb="FF808080"/>
          <bgColor rgb="FF808080"/>
        </patternFill>
      </fill>
    </dxf>
    <dxf>
      <font>
        <color rgb="FFFF0000"/>
      </font>
      <fill>
        <patternFill patternType="solid">
          <fgColor rgb="FFEAF1DD"/>
          <bgColor rgb="FFEAF1DD"/>
        </patternFill>
      </fill>
    </dxf>
    <dxf>
      <font>
        <color rgb="FFFF0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2F2F2"/>
          <bgColor rgb="FFF2F2F2"/>
        </patternFill>
      </fill>
    </dxf>
    <dxf>
      <font>
        <b/>
        <color rgb="FFFF0000"/>
      </font>
      <fill>
        <patternFill patternType="solid">
          <fgColor rgb="FFFFFF99"/>
          <bgColor rgb="FFFFFF99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F2F2F2"/>
          <bgColor rgb="FFF2F2F2"/>
        </patternFill>
      </fill>
    </dxf>
    <dxf>
      <fill>
        <patternFill patternType="solid">
          <fgColor rgb="FFF2F2F2"/>
          <bgColor rgb="FFF2F2F2"/>
        </patternFill>
      </fill>
    </dxf>
    <dxf>
      <font>
        <b/>
        <color rgb="FFFF0000"/>
      </font>
      <fill>
        <patternFill patternType="solid">
          <fgColor rgb="FFFFFF99"/>
          <bgColor rgb="FFFFFF99"/>
        </patternFill>
      </fill>
      <border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color rgb="FFFF0000"/>
      </font>
      <fill>
        <patternFill patternType="solid">
          <fgColor rgb="FFFFFF99"/>
          <bgColor rgb="FFFFFF99"/>
        </patternFill>
      </fill>
      <border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ill>
        <patternFill patternType="none"/>
      </fill>
    </dxf>
    <dxf>
      <font>
        <b/>
        <color rgb="FFFF0000"/>
      </font>
      <fill>
        <patternFill patternType="solid">
          <fgColor rgb="FFFFFF99"/>
          <bgColor rgb="FFFFFF99"/>
        </patternFill>
      </fill>
    </dxf>
    <dxf>
      <font>
        <color rgb="FFFF0000"/>
      </font>
      <fill>
        <patternFill patternType="solid">
          <fgColor rgb="FFCCFFCC"/>
          <bgColor rgb="FFCCFFCC"/>
        </patternFill>
      </fill>
    </dxf>
    <dxf>
      <font>
        <b/>
        <color rgb="FFFFFFFF"/>
      </font>
      <fill>
        <patternFill patternType="solid">
          <fgColor rgb="FF808080"/>
          <bgColor rgb="FF808080"/>
        </patternFill>
      </fill>
    </dxf>
    <dxf>
      <font>
        <b/>
        <color rgb="FFFF0000"/>
      </font>
      <fill>
        <patternFill patternType="solid">
          <fgColor rgb="FFFDE9D9"/>
          <bgColor rgb="FFFDE9D9"/>
        </patternFill>
      </fill>
    </dxf>
    <dxf>
      <font>
        <color rgb="FFFF0000"/>
      </font>
      <fill>
        <patternFill patternType="solid">
          <fgColor rgb="FFFFFFFF"/>
          <bgColor rgb="FFFFFFFF"/>
        </patternFill>
      </fill>
    </dxf>
    <dxf>
      <font>
        <color rgb="FFFF0000"/>
      </font>
      <fill>
        <patternFill patternType="solid">
          <fgColor rgb="FFFFFFFF"/>
          <bgColor rgb="FFFFFFFF"/>
        </patternFill>
      </fill>
    </dxf>
    <dxf>
      <font>
        <color rgb="FFFF0000"/>
      </font>
      <fill>
        <patternFill patternType="solid">
          <fgColor rgb="FFFFFFFF"/>
          <bgColor rgb="FFFFFFFF"/>
        </patternFill>
      </fill>
    </dxf>
    <dxf>
      <font>
        <color rgb="FFFF0000"/>
      </font>
      <fill>
        <patternFill patternType="solid">
          <fgColor rgb="FFFFFFFF"/>
          <bgColor rgb="FFFFFFFF"/>
        </patternFill>
      </fill>
    </dxf>
    <dxf>
      <font>
        <color rgb="FFFF0000"/>
      </font>
      <fill>
        <patternFill patternType="solid">
          <fgColor rgb="FFCCFFCC"/>
          <bgColor rgb="FFCCFFCC"/>
        </patternFill>
      </fill>
    </dxf>
    <dxf>
      <font>
        <b/>
        <color rgb="FFFFFFFF"/>
      </font>
      <fill>
        <patternFill patternType="solid">
          <fgColor rgb="FF808080"/>
          <bgColor rgb="FF808080"/>
        </patternFill>
      </fill>
    </dxf>
    <dxf>
      <font>
        <b/>
        <color rgb="FFFF000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400" b="1" i="0">
                <a:solidFill>
                  <a:srgbClr val="757575"/>
                </a:solidFill>
                <a:latin typeface="Segoe UI Black"/>
              </a:defRPr>
            </a:pPr>
            <a:r>
              <a:rPr lang="es-PE"/>
              <a:t>FONDO de MANIOBRA</a:t>
            </a:r>
          </a:p>
        </c:rich>
      </c:tx>
      <c:layout>
        <c:manualLayout>
          <c:xMode val="edge"/>
          <c:yMode val="edge"/>
          <c:x val="0.30856666615101402"/>
          <c:y val="4.3620609572679818E-2"/>
        </c:manualLayout>
      </c:layout>
      <c:overlay val="0"/>
    </c:title>
    <c:autoTitleDeleted val="0"/>
    <c:plotArea>
      <c:layout>
        <c:manualLayout>
          <c:xMode val="edge"/>
          <c:yMode val="edge"/>
          <c:x val="0.11918039656807605"/>
          <c:y val="0.17757667277891637"/>
          <c:w val="0.82081233184409941"/>
          <c:h val="0.65506430334055965"/>
        </c:manualLayout>
      </c:layout>
      <c:barChart>
        <c:barDir val="col"/>
        <c:grouping val="clustered"/>
        <c:varyColors val="1"/>
        <c:ser>
          <c:idx val="0"/>
          <c:order val="0"/>
          <c:spPr>
            <a:solidFill>
              <a:srgbClr val="4F81BD"/>
            </a:solidFill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000" b="1" i="0">
                    <a:solidFill>
                      <a:srgbClr val="000000"/>
                    </a:solidFill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'Resumen Ratios'!$I$41:$M$41</c:f>
              <c:numCache>
                <c:formatCode>@</c:formatCod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numCache>
            </c:numRef>
          </c:cat>
          <c:val>
            <c:numRef>
              <c:f>'Resumen Ratios'!$I$36:$M$36</c:f>
              <c:numCache>
                <c:formatCode>#,##0</c:formatCode>
                <c:ptCount val="5"/>
                <c:pt idx="0">
                  <c:v>705000</c:v>
                </c:pt>
                <c:pt idx="1">
                  <c:v>805000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B80D-4897-B45A-04B58A289A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8217894"/>
        <c:axId val="413006494"/>
      </c:barChart>
      <c:catAx>
        <c:axId val="43821789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@" sourceLinked="1"/>
        <c:majorTickMark val="none"/>
        <c:minorTickMark val="none"/>
        <c:tickLblPos val="nextTo"/>
        <c:txPr>
          <a:bodyPr rot="0"/>
          <a:lstStyle/>
          <a:p>
            <a:pPr lvl="0">
              <a:defRPr sz="1100" b="1" i="0">
                <a:solidFill>
                  <a:srgbClr val="000000"/>
                </a:solidFill>
                <a:latin typeface="Segoe UI Black"/>
              </a:defRPr>
            </a:pPr>
            <a:endParaRPr lang="es-PE"/>
          </a:p>
        </c:txPr>
        <c:crossAx val="413006494"/>
        <c:crosses val="autoZero"/>
        <c:auto val="1"/>
        <c:lblAlgn val="ctr"/>
        <c:lblOffset val="100"/>
        <c:noMultiLvlLbl val="1"/>
      </c:catAx>
      <c:valAx>
        <c:axId val="41300649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438217894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757575"/>
                </a:solidFill>
                <a:latin typeface="Segoe UI Black"/>
              </a:defRPr>
            </a:pPr>
            <a:r>
              <a:rPr lang="es-PE"/>
              <a:t>LIQUIDEZ </a:t>
            </a:r>
          </a:p>
        </c:rich>
      </c:tx>
      <c:overlay val="0"/>
    </c:title>
    <c:autoTitleDeleted val="0"/>
    <c:plotArea>
      <c:layout>
        <c:manualLayout>
          <c:xMode val="edge"/>
          <c:yMode val="edge"/>
          <c:x val="0.11232958755653091"/>
          <c:y val="0.13991158999861861"/>
          <c:w val="0.86728321526231"/>
          <c:h val="0.68804868689659404"/>
        </c:manualLayout>
      </c:layout>
      <c:barChart>
        <c:barDir val="col"/>
        <c:grouping val="clustered"/>
        <c:varyColors val="1"/>
        <c:ser>
          <c:idx val="0"/>
          <c:order val="0"/>
          <c:spPr>
            <a:solidFill>
              <a:srgbClr val="C0504D"/>
            </a:solidFill>
          </c:spPr>
          <c:invertIfNegative val="1"/>
          <c:cat>
            <c:numRef>
              <c:f>'Resumen Ratios'!$I$41:$M$41</c:f>
              <c:numCache>
                <c:formatCode>@</c:formatCod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numCache>
            </c:numRef>
          </c:cat>
          <c:val>
            <c:numRef>
              <c:f>'Resumen Ratios'!$I$15:$M$15</c:f>
              <c:numCache>
                <c:formatCode>#,##0.00</c:formatCode>
                <c:ptCount val="5"/>
                <c:pt idx="0">
                  <c:v>2.7407407407407409</c:v>
                </c:pt>
                <c:pt idx="1">
                  <c:v>2.9876543209876543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4F9B-4768-AE26-B90EEB37BD55}"/>
            </c:ext>
          </c:extLst>
        </c:ser>
        <c:ser>
          <c:idx val="1"/>
          <c:order val="1"/>
          <c:spPr>
            <a:solidFill>
              <a:srgbClr val="4F81BD"/>
            </a:solidFill>
          </c:spPr>
          <c:invertIfNegative val="1"/>
          <c:cat>
            <c:numRef>
              <c:f>'Resumen Ratios'!$I$41:$M$41</c:f>
              <c:numCache>
                <c:formatCode>@</c:formatCod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numCache>
            </c:numRef>
          </c:cat>
          <c:val>
            <c:numRef>
              <c:f>'Resumen Ratios'!$I$16:$M$16</c:f>
              <c:numCache>
                <c:formatCode>#,##0.00</c:formatCode>
                <c:ptCount val="5"/>
                <c:pt idx="0">
                  <c:v>2.3456790123456792</c:v>
                </c:pt>
                <c:pt idx="1">
                  <c:v>2.5925925925925926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1-4F9B-4768-AE26-B90EEB37BD55}"/>
            </c:ext>
          </c:extLst>
        </c:ser>
        <c:ser>
          <c:idx val="2"/>
          <c:order val="2"/>
          <c:spPr>
            <a:solidFill>
              <a:srgbClr val="9BBB59"/>
            </a:solidFill>
          </c:spPr>
          <c:invertIfNegative val="1"/>
          <c:cat>
            <c:numRef>
              <c:f>'Resumen Ratios'!$I$41:$M$41</c:f>
              <c:numCache>
                <c:formatCode>@</c:formatCod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numCache>
            </c:numRef>
          </c:cat>
          <c:val>
            <c:numRef>
              <c:f>'Resumen Ratios'!$I$17:$M$17</c:f>
              <c:numCache>
                <c:formatCode>#,##0.00</c:formatCode>
                <c:ptCount val="5"/>
                <c:pt idx="0">
                  <c:v>0.37037037037037035</c:v>
                </c:pt>
                <c:pt idx="1">
                  <c:v>0.37037037037037035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2-4F9B-4768-AE26-B90EEB37BD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42235038"/>
        <c:axId val="1869210868"/>
      </c:barChart>
      <c:catAx>
        <c:axId val="64223503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@" sourceLinked="1"/>
        <c:majorTickMark val="none"/>
        <c:minorTickMark val="none"/>
        <c:tickLblPos val="nextTo"/>
        <c:txPr>
          <a:bodyPr rot="0"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1869210868"/>
        <c:crosses val="autoZero"/>
        <c:auto val="1"/>
        <c:lblAlgn val="ctr"/>
        <c:lblOffset val="100"/>
        <c:noMultiLvlLbl val="1"/>
      </c:catAx>
      <c:valAx>
        <c:axId val="186921086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#,##0.00" sourceLinked="1"/>
        <c:majorTickMark val="none"/>
        <c:minorTickMark val="none"/>
        <c:tickLblPos val="nextTo"/>
        <c:spPr>
          <a:ln/>
        </c:spPr>
        <c:txPr>
          <a:bodyPr rot="0"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642235038"/>
        <c:crosses val="autoZero"/>
        <c:crossBetween val="between"/>
      </c:valAx>
    </c:plotArea>
    <c:legend>
      <c:legendPos val="b"/>
      <c:overlay val="0"/>
      <c:txPr>
        <a:bodyPr/>
        <a:lstStyle/>
        <a:p>
          <a:pPr lvl="0">
            <a:defRPr sz="900" b="0" i="0">
              <a:solidFill>
                <a:srgbClr val="1A1A1A"/>
              </a:solidFill>
              <a:latin typeface="+mn-lt"/>
            </a:defRPr>
          </a:pPr>
          <a:endParaRPr lang="es-PE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800" b="1" i="0">
                <a:solidFill>
                  <a:srgbClr val="757575"/>
                </a:solidFill>
                <a:latin typeface="Segoe UI Black"/>
              </a:defRPr>
            </a:pPr>
            <a:r>
              <a:rPr lang="es-PE"/>
              <a:t>BALANCE en miles</a:t>
            </a:r>
          </a:p>
        </c:rich>
      </c:tx>
      <c:layout>
        <c:manualLayout>
          <c:xMode val="edge"/>
          <c:yMode val="edge"/>
          <c:x val="0.25854340752048854"/>
          <c:y val="1.3580261823100334E-2"/>
        </c:manualLayout>
      </c:layout>
      <c:overlay val="0"/>
    </c:title>
    <c:autoTitleDeleted val="0"/>
    <c:plotArea>
      <c:layout>
        <c:manualLayout>
          <c:xMode val="edge"/>
          <c:yMode val="edge"/>
          <c:x val="5.375421822272216E-2"/>
          <c:y val="9.4342329949720138E-2"/>
          <c:w val="0.9183077670290033"/>
          <c:h val="0.73229028317996392"/>
        </c:manualLayout>
      </c:layout>
      <c:barChart>
        <c:barDir val="col"/>
        <c:grouping val="stacked"/>
        <c:varyColors val="1"/>
        <c:ser>
          <c:idx val="0"/>
          <c:order val="0"/>
          <c:tx>
            <c:strRef>
              <c:f>Hoja1!$B$8</c:f>
              <c:strCache>
                <c:ptCount val="1"/>
                <c:pt idx="0">
                  <c:v>Fijo</c:v>
                </c:pt>
              </c:strCache>
            </c:strRef>
          </c:tx>
          <c:spPr>
            <a:solidFill>
              <a:srgbClr val="C0C0C0"/>
            </a:solidFill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000" b="1" i="0">
                    <a:solidFill>
                      <a:srgbClr val="000000"/>
                    </a:solidFill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Hoja1!$C$6:$E$6</c:f>
              <c:strCache>
                <c:ptCount val="3"/>
                <c:pt idx="0">
                  <c:v>Activo</c:v>
                </c:pt>
                <c:pt idx="1">
                  <c:v>F.Maniobra</c:v>
                </c:pt>
                <c:pt idx="2">
                  <c:v>PN y Pasivo</c:v>
                </c:pt>
              </c:strCache>
            </c:strRef>
          </c:cat>
          <c:val>
            <c:numRef>
              <c:f>Hoja1!$C$8:$E$8</c:f>
              <c:numCache>
                <c:formatCode>#,##0</c:formatCode>
                <c:ptCount val="3"/>
                <c:pt idx="0">
                  <c:v>550</c:v>
                </c:pt>
                <c:pt idx="2">
                  <c:v>1255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8814-457C-839B-A252827C8B7D}"/>
            </c:ext>
          </c:extLst>
        </c:ser>
        <c:ser>
          <c:idx val="1"/>
          <c:order val="1"/>
          <c:tx>
            <c:strRef>
              <c:f>Hoja1!$B$7</c:f>
              <c:strCache>
                <c:ptCount val="1"/>
                <c:pt idx="0">
                  <c:v>Circulante</c:v>
                </c:pt>
              </c:strCache>
            </c:strRef>
          </c:tx>
          <c:spPr>
            <a:solidFill>
              <a:srgbClr val="99CC00"/>
            </a:solidFill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000" b="1" i="0">
                    <a:solidFill>
                      <a:srgbClr val="000000"/>
                    </a:solidFill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Hoja1!$C$6:$E$6</c:f>
              <c:strCache>
                <c:ptCount val="3"/>
                <c:pt idx="0">
                  <c:v>Activo</c:v>
                </c:pt>
                <c:pt idx="1">
                  <c:v>F.Maniobra</c:v>
                </c:pt>
                <c:pt idx="2">
                  <c:v>PN y Pasivo</c:v>
                </c:pt>
              </c:strCache>
            </c:strRef>
          </c:cat>
          <c:val>
            <c:numRef>
              <c:f>Hoja1!$C$7:$E$7</c:f>
              <c:numCache>
                <c:formatCode>#,##0</c:formatCode>
                <c:ptCount val="3"/>
                <c:pt idx="0">
                  <c:v>1110</c:v>
                </c:pt>
                <c:pt idx="1">
                  <c:v>405</c:v>
                </c:pt>
                <c:pt idx="2">
                  <c:v>405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1-8814-457C-839B-A252827C8B7D}"/>
            </c:ext>
          </c:extLst>
        </c:ser>
        <c:ser>
          <c:idx val="2"/>
          <c:order val="2"/>
          <c:tx>
            <c:strRef>
              <c:f>Hoja1!$B$9</c:f>
              <c:strCache>
                <c:ptCount val="1"/>
                <c:pt idx="0">
                  <c:v>Fondo Maniobra</c:v>
                </c:pt>
              </c:strCache>
            </c:strRef>
          </c:tx>
          <c:spPr>
            <a:solidFill>
              <a:srgbClr val="FF0000"/>
            </a:solidFill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000" b="1" i="0">
                    <a:solidFill>
                      <a:srgbClr val="000000"/>
                    </a:solidFill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Hoja1!$C$6:$E$6</c:f>
              <c:strCache>
                <c:ptCount val="3"/>
                <c:pt idx="0">
                  <c:v>Activo</c:v>
                </c:pt>
                <c:pt idx="1">
                  <c:v>F.Maniobra</c:v>
                </c:pt>
                <c:pt idx="2">
                  <c:v>PN y Pasivo</c:v>
                </c:pt>
              </c:strCache>
            </c:strRef>
          </c:cat>
          <c:val>
            <c:numRef>
              <c:f>Hoja1!$C$9:$E$9</c:f>
              <c:numCache>
                <c:formatCode>#,##0</c:formatCode>
                <c:ptCount val="3"/>
                <c:pt idx="1">
                  <c:v>705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2-8814-457C-839B-A252827C8B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29520836"/>
        <c:axId val="567332555"/>
      </c:barChart>
      <c:catAx>
        <c:axId val="3295208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 rot="0"/>
          <a:lstStyle/>
          <a:p>
            <a:pPr lvl="0">
              <a:defRPr sz="1200" b="1" i="1">
                <a:solidFill>
                  <a:srgbClr val="000000"/>
                </a:solidFill>
                <a:latin typeface="Segoe UI"/>
              </a:defRPr>
            </a:pPr>
            <a:endParaRPr lang="es-PE"/>
          </a:p>
        </c:txPr>
        <c:crossAx val="567332555"/>
        <c:crosses val="autoZero"/>
        <c:auto val="1"/>
        <c:lblAlgn val="ctr"/>
        <c:lblOffset val="100"/>
        <c:noMultiLvlLbl val="1"/>
      </c:catAx>
      <c:valAx>
        <c:axId val="56733255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32952083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8858364687172724"/>
          <c:y val="0.94019750260886059"/>
        </c:manualLayout>
      </c:layout>
      <c:overlay val="0"/>
      <c:txPr>
        <a:bodyPr/>
        <a:lstStyle/>
        <a:p>
          <a:pPr lvl="0">
            <a:defRPr sz="1000" b="1" i="0">
              <a:solidFill>
                <a:srgbClr val="1A1A1A"/>
              </a:solidFill>
              <a:latin typeface="+mn-lt"/>
            </a:defRPr>
          </a:pPr>
          <a:endParaRPr lang="es-PE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800" b="1" i="0">
                <a:solidFill>
                  <a:srgbClr val="757575"/>
                </a:solidFill>
                <a:latin typeface="Segoe UI"/>
              </a:defRPr>
            </a:pPr>
            <a:r>
              <a:rPr lang="es-PE"/>
              <a:t>ACTIVO</a:t>
            </a:r>
          </a:p>
        </c:rich>
      </c:tx>
      <c:layout>
        <c:manualLayout>
          <c:xMode val="edge"/>
          <c:yMode val="edge"/>
          <c:x val="0.4282684348666943"/>
          <c:y val="2.3474178403755886E-3"/>
        </c:manualLayout>
      </c:layout>
      <c:overlay val="0"/>
    </c:title>
    <c:autoTitleDeleted val="0"/>
    <c:plotArea>
      <c:layout>
        <c:manualLayout>
          <c:xMode val="edge"/>
          <c:yMode val="edge"/>
          <c:x val="0.12988512225445498"/>
          <c:y val="0.14436619718309959"/>
          <c:w val="0.80438313135386352"/>
          <c:h val="0.63732394366197265"/>
        </c:manualLayout>
      </c:layout>
      <c:barChart>
        <c:barDir val="col"/>
        <c:grouping val="stacked"/>
        <c:varyColors val="1"/>
        <c:ser>
          <c:idx val="0"/>
          <c:order val="0"/>
          <c:spPr>
            <a:solidFill>
              <a:srgbClr val="8064A2"/>
            </a:solidFill>
          </c:spPr>
          <c:invertIfNegative val="1"/>
          <c:cat>
            <c:numRef>
              <c:f>'Resumen Balance'!$I$6:$M$6</c:f>
              <c:numCache>
                <c:formatCode>@</c:formatCod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numCache>
            </c:numRef>
          </c:cat>
          <c:val>
            <c:numRef>
              <c:f>'Resumen Balance'!$I$9:$M$9</c:f>
              <c:numCache>
                <c:formatCode>#,##0</c:formatCode>
                <c:ptCount val="5"/>
                <c:pt idx="0">
                  <c:v>550000</c:v>
                </c:pt>
                <c:pt idx="1">
                  <c:v>550000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2BEA-4313-9D46-2A476F6C9392}"/>
            </c:ext>
          </c:extLst>
        </c:ser>
        <c:ser>
          <c:idx val="1"/>
          <c:order val="1"/>
          <c:spPr>
            <a:solidFill>
              <a:srgbClr val="C0504D"/>
            </a:solidFill>
          </c:spPr>
          <c:invertIfNegative val="1"/>
          <c:cat>
            <c:numRef>
              <c:f>'Resumen Balance'!$I$6:$M$6</c:f>
              <c:numCache>
                <c:formatCode>@</c:formatCod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numCache>
            </c:numRef>
          </c:cat>
          <c:val>
            <c:numRef>
              <c:f>'Resumen Balance'!$I$12:$M$12</c:f>
              <c:numCache>
                <c:formatCode>#,##0</c:formatCode>
                <c:ptCount val="5"/>
                <c:pt idx="0">
                  <c:v>160000</c:v>
                </c:pt>
                <c:pt idx="1">
                  <c:v>160000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1-2BEA-4313-9D46-2A476F6C9392}"/>
            </c:ext>
          </c:extLst>
        </c:ser>
        <c:ser>
          <c:idx val="2"/>
          <c:order val="2"/>
          <c:spPr>
            <a:solidFill>
              <a:srgbClr val="F79646"/>
            </a:solidFill>
          </c:spPr>
          <c:invertIfNegative val="1"/>
          <c:cat>
            <c:numRef>
              <c:f>'Resumen Balance'!$I$6:$M$6</c:f>
              <c:numCache>
                <c:formatCode>@</c:formatCod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numCache>
            </c:numRef>
          </c:cat>
          <c:val>
            <c:numRef>
              <c:f>'Resumen Balance'!$I$14:$M$14</c:f>
              <c:numCache>
                <c:formatCode>#,##0</c:formatCode>
                <c:ptCount val="5"/>
                <c:pt idx="0">
                  <c:v>800000</c:v>
                </c:pt>
                <c:pt idx="1">
                  <c:v>900000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2-2BEA-4313-9D46-2A476F6C9392}"/>
            </c:ext>
          </c:extLst>
        </c:ser>
        <c:ser>
          <c:idx val="3"/>
          <c:order val="3"/>
          <c:spPr>
            <a:solidFill>
              <a:srgbClr val="C0504D"/>
            </a:solidFill>
          </c:spPr>
          <c:invertIfNegative val="1"/>
          <c:cat>
            <c:numRef>
              <c:f>'Resumen Balance'!$I$6:$M$6</c:f>
              <c:numCache>
                <c:formatCode>@</c:formatCod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numCache>
            </c:numRef>
          </c:cat>
          <c:val>
            <c:numRef>
              <c:f>'Resumen Balance'!$I$16:$M$16</c:f>
              <c:numCache>
                <c:formatCode>#,##0</c:formatCode>
                <c:ptCount val="5"/>
                <c:pt idx="0">
                  <c:v>150000</c:v>
                </c:pt>
                <c:pt idx="1">
                  <c:v>150000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3-2BEA-4313-9D46-2A476F6C93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35067835"/>
        <c:axId val="1250097182"/>
      </c:barChart>
      <c:catAx>
        <c:axId val="93506783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@" sourceLinked="1"/>
        <c:majorTickMark val="none"/>
        <c:minorTickMark val="none"/>
        <c:tickLblPos val="nextTo"/>
        <c:txPr>
          <a:bodyPr rot="0"/>
          <a:lstStyle/>
          <a:p>
            <a:pPr lvl="0">
              <a:defRPr sz="900" b="0" i="0">
                <a:solidFill>
                  <a:srgbClr val="000000"/>
                </a:solidFill>
                <a:latin typeface="Segoe UI"/>
              </a:defRPr>
            </a:pPr>
            <a:endParaRPr lang="es-PE"/>
          </a:p>
        </c:txPr>
        <c:crossAx val="1250097182"/>
        <c:crosses val="autoZero"/>
        <c:auto val="1"/>
        <c:lblAlgn val="ctr"/>
        <c:lblOffset val="100"/>
        <c:noMultiLvlLbl val="1"/>
      </c:catAx>
      <c:valAx>
        <c:axId val="125009718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ln/>
        </c:spPr>
        <c:txPr>
          <a:bodyPr rot="0"/>
          <a:lstStyle/>
          <a:p>
            <a:pPr lvl="0">
              <a:defRPr sz="900" b="0" i="0">
                <a:solidFill>
                  <a:srgbClr val="000000"/>
                </a:solidFill>
                <a:latin typeface="Segoe UI"/>
              </a:defRPr>
            </a:pPr>
            <a:endParaRPr lang="es-PE"/>
          </a:p>
        </c:txPr>
        <c:crossAx val="935067835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16053759789460278"/>
          <c:y val="0.89645558389708324"/>
        </c:manualLayout>
      </c:layout>
      <c:overlay val="0"/>
      <c:txPr>
        <a:bodyPr/>
        <a:lstStyle/>
        <a:p>
          <a:pPr lvl="0">
            <a:defRPr sz="900" b="0" i="0">
              <a:solidFill>
                <a:srgbClr val="1A1A1A"/>
              </a:solidFill>
              <a:latin typeface="Segoe UI"/>
            </a:defRPr>
          </a:pPr>
          <a:endParaRPr lang="es-PE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600" b="1" i="0">
                <a:solidFill>
                  <a:srgbClr val="757575"/>
                </a:solidFill>
                <a:latin typeface="Segoe UI"/>
              </a:defRPr>
            </a:pPr>
            <a:r>
              <a:rPr lang="es-PE"/>
              <a:t>PATRIMONIO NETO y PASIVO</a:t>
            </a:r>
          </a:p>
        </c:rich>
      </c:tx>
      <c:layout>
        <c:manualLayout>
          <c:xMode val="edge"/>
          <c:yMode val="edge"/>
          <c:x val="0.19917864476386038"/>
          <c:y val="3.7628445822253852E-2"/>
        </c:manualLayout>
      </c:layout>
      <c:overlay val="0"/>
    </c:title>
    <c:autoTitleDeleted val="0"/>
    <c:plotArea>
      <c:layout>
        <c:manualLayout>
          <c:xMode val="edge"/>
          <c:yMode val="edge"/>
          <c:x val="0.12709977234278075"/>
          <c:y val="0.1676176222991301"/>
          <c:w val="0.83546523528060324"/>
          <c:h val="0.60547590095808568"/>
        </c:manualLayout>
      </c:layout>
      <c:barChart>
        <c:barDir val="col"/>
        <c:grouping val="stacked"/>
        <c:varyColors val="1"/>
        <c:ser>
          <c:idx val="0"/>
          <c:order val="0"/>
          <c:spPr>
            <a:solidFill>
              <a:srgbClr val="8064A2"/>
            </a:solidFill>
          </c:spPr>
          <c:invertIfNegative val="1"/>
          <c:cat>
            <c:numRef>
              <c:f>'Resumen Balance'!$I$6:$M$6</c:f>
              <c:numCache>
                <c:formatCode>@</c:formatCod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numCache>
            </c:numRef>
          </c:cat>
          <c:val>
            <c:numRef>
              <c:f>'Resumen Balance'!$I$22:$M$22</c:f>
              <c:numCache>
                <c:formatCode>#,##0</c:formatCode>
                <c:ptCount val="5"/>
                <c:pt idx="0">
                  <c:v>1025000</c:v>
                </c:pt>
                <c:pt idx="1">
                  <c:v>1165000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A56C-4FF2-AD44-7D064FE22105}"/>
            </c:ext>
          </c:extLst>
        </c:ser>
        <c:ser>
          <c:idx val="1"/>
          <c:order val="1"/>
          <c:spPr>
            <a:solidFill>
              <a:srgbClr val="C0504D"/>
            </a:solidFill>
          </c:spPr>
          <c:invertIfNegative val="1"/>
          <c:cat>
            <c:numRef>
              <c:f>'Resumen Balance'!$I$6:$M$6</c:f>
              <c:numCache>
                <c:formatCode>@</c:formatCod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numCache>
            </c:numRef>
          </c:cat>
          <c:val>
            <c:numRef>
              <c:f>'Resumen Balance'!$I$26:$M$26</c:f>
              <c:numCache>
                <c:formatCode>#,##0</c:formatCode>
                <c:ptCount val="5"/>
                <c:pt idx="0">
                  <c:v>230000</c:v>
                </c:pt>
                <c:pt idx="1">
                  <c:v>190000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1-A56C-4FF2-AD44-7D064FE22105}"/>
            </c:ext>
          </c:extLst>
        </c:ser>
        <c:ser>
          <c:idx val="2"/>
          <c:order val="2"/>
          <c:spPr>
            <a:solidFill>
              <a:srgbClr val="F79646"/>
            </a:solidFill>
          </c:spPr>
          <c:invertIfNegative val="1"/>
          <c:cat>
            <c:numRef>
              <c:f>'Resumen Balance'!$I$6:$M$6</c:f>
              <c:numCache>
                <c:formatCode>@</c:formatCod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numCache>
            </c:numRef>
          </c:cat>
          <c:val>
            <c:numRef>
              <c:f>'Resumen Balance'!$I$28:$M$28</c:f>
              <c:numCache>
                <c:formatCode>#,##0</c:formatCode>
                <c:ptCount val="5"/>
                <c:pt idx="0">
                  <c:v>405000</c:v>
                </c:pt>
                <c:pt idx="1">
                  <c:v>405000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2-A56C-4FF2-AD44-7D064FE221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079372"/>
        <c:axId val="1276970878"/>
      </c:barChart>
      <c:catAx>
        <c:axId val="20830793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@" sourceLinked="1"/>
        <c:majorTickMark val="none"/>
        <c:minorTickMark val="none"/>
        <c:tickLblPos val="nextTo"/>
        <c:txPr>
          <a:bodyPr rot="0"/>
          <a:lstStyle/>
          <a:p>
            <a:pPr lvl="0">
              <a:defRPr sz="900" b="0" i="0">
                <a:solidFill>
                  <a:srgbClr val="000000"/>
                </a:solidFill>
                <a:latin typeface="Segoe UI"/>
              </a:defRPr>
            </a:pPr>
            <a:endParaRPr lang="es-PE"/>
          </a:p>
        </c:txPr>
        <c:crossAx val="1276970878"/>
        <c:crosses val="autoZero"/>
        <c:auto val="1"/>
        <c:lblAlgn val="ctr"/>
        <c:lblOffset val="100"/>
        <c:noMultiLvlLbl val="1"/>
      </c:catAx>
      <c:valAx>
        <c:axId val="127697087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ln/>
        </c:spPr>
        <c:txPr>
          <a:bodyPr rot="0"/>
          <a:lstStyle/>
          <a:p>
            <a:pPr lvl="0">
              <a:defRPr sz="900" b="0" i="0">
                <a:solidFill>
                  <a:srgbClr val="000000"/>
                </a:solidFill>
                <a:latin typeface="Segoe UI"/>
              </a:defRPr>
            </a:pPr>
            <a:endParaRPr lang="es-PE"/>
          </a:p>
        </c:txPr>
        <c:crossAx val="2083079372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5.7957559681697628E-2"/>
          <c:y val="0.8992290249433107"/>
        </c:manualLayout>
      </c:layout>
      <c:overlay val="0"/>
      <c:txPr>
        <a:bodyPr/>
        <a:lstStyle/>
        <a:p>
          <a:pPr lvl="0">
            <a:defRPr sz="900" b="0" i="0">
              <a:solidFill>
                <a:srgbClr val="1A1A1A"/>
              </a:solidFill>
              <a:latin typeface="Segoe UI"/>
            </a:defRPr>
          </a:pPr>
          <a:endParaRPr lang="es-PE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600" b="1" i="0">
                <a:solidFill>
                  <a:srgbClr val="757575"/>
                </a:solidFill>
                <a:latin typeface="+mn-lt"/>
              </a:defRPr>
            </a:pPr>
            <a:r>
              <a:rPr lang="es-PE"/>
              <a:t>ACTIVO</a:t>
            </a:r>
          </a:p>
        </c:rich>
      </c:tx>
      <c:layout>
        <c:manualLayout>
          <c:xMode val="edge"/>
          <c:yMode val="edge"/>
          <c:x val="0.4282684348666943"/>
          <c:y val="2.3474178403755886E-3"/>
        </c:manualLayout>
      </c:layout>
      <c:overlay val="0"/>
    </c:title>
    <c:autoTitleDeleted val="0"/>
    <c:plotArea>
      <c:layout>
        <c:manualLayout>
          <c:xMode val="edge"/>
          <c:yMode val="edge"/>
          <c:x val="0.12988512225445498"/>
          <c:y val="0.14436619718309959"/>
          <c:w val="0.80438313135386352"/>
          <c:h val="0.63732394366197265"/>
        </c:manualLayout>
      </c:layout>
      <c:barChart>
        <c:barDir val="col"/>
        <c:grouping val="stacked"/>
        <c:varyColors val="1"/>
        <c:ser>
          <c:idx val="0"/>
          <c:order val="0"/>
          <c:spPr>
            <a:solidFill>
              <a:srgbClr val="C0504D"/>
            </a:solidFill>
          </c:spPr>
          <c:invertIfNegative val="1"/>
          <c:cat>
            <c:numRef>
              <c:f>'Resumen Balance'!$I$6:$M$6</c:f>
              <c:numCache>
                <c:formatCode>@</c:formatCod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numCache>
            </c:numRef>
          </c:cat>
          <c:val>
            <c:numRef>
              <c:f>'Resumen Balance'!$I$9:$M$9</c:f>
              <c:numCache>
                <c:formatCode>#,##0</c:formatCode>
                <c:ptCount val="5"/>
                <c:pt idx="0">
                  <c:v>550000</c:v>
                </c:pt>
                <c:pt idx="1">
                  <c:v>550000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2885-45BF-B961-7CE7465439CE}"/>
            </c:ext>
          </c:extLst>
        </c:ser>
        <c:ser>
          <c:idx val="1"/>
          <c:order val="1"/>
          <c:spPr>
            <a:solidFill>
              <a:srgbClr val="9BBB59"/>
            </a:solidFill>
          </c:spPr>
          <c:invertIfNegative val="1"/>
          <c:cat>
            <c:numRef>
              <c:f>'Resumen Balance'!$I$6:$M$6</c:f>
              <c:numCache>
                <c:formatCode>@</c:formatCod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numCache>
            </c:numRef>
          </c:cat>
          <c:val>
            <c:numRef>
              <c:f>'Resumen Balance'!$I$12:$M$12</c:f>
              <c:numCache>
                <c:formatCode>#,##0</c:formatCode>
                <c:ptCount val="5"/>
                <c:pt idx="0">
                  <c:v>160000</c:v>
                </c:pt>
                <c:pt idx="1">
                  <c:v>160000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1-2885-45BF-B961-7CE7465439CE}"/>
            </c:ext>
          </c:extLst>
        </c:ser>
        <c:ser>
          <c:idx val="2"/>
          <c:order val="2"/>
          <c:spPr>
            <a:solidFill>
              <a:srgbClr val="9BBB59"/>
            </a:solidFill>
          </c:spPr>
          <c:invertIfNegative val="1"/>
          <c:cat>
            <c:numRef>
              <c:f>'Resumen Balance'!$I$6:$M$6</c:f>
              <c:numCache>
                <c:formatCode>@</c:formatCod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numCache>
            </c:numRef>
          </c:cat>
          <c:val>
            <c:numRef>
              <c:f>'Resumen Balance'!$I$14:$M$14</c:f>
              <c:numCache>
                <c:formatCode>#,##0</c:formatCode>
                <c:ptCount val="5"/>
                <c:pt idx="0">
                  <c:v>800000</c:v>
                </c:pt>
                <c:pt idx="1">
                  <c:v>900000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2-2885-45BF-B961-7CE7465439CE}"/>
            </c:ext>
          </c:extLst>
        </c:ser>
        <c:ser>
          <c:idx val="3"/>
          <c:order val="3"/>
          <c:spPr>
            <a:solidFill>
              <a:srgbClr val="92D050"/>
            </a:solidFill>
          </c:spPr>
          <c:invertIfNegative val="1"/>
          <c:cat>
            <c:numRef>
              <c:f>'Resumen Balance'!$I$6:$M$6</c:f>
              <c:numCache>
                <c:formatCode>@</c:formatCod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numCache>
            </c:numRef>
          </c:cat>
          <c:val>
            <c:numRef>
              <c:f>'Resumen Balance'!$I$16:$M$16</c:f>
              <c:numCache>
                <c:formatCode>#,##0</c:formatCode>
                <c:ptCount val="5"/>
                <c:pt idx="0">
                  <c:v>150000</c:v>
                </c:pt>
                <c:pt idx="1">
                  <c:v>150000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3-2885-45BF-B961-7CE7465439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41641084"/>
        <c:axId val="627566154"/>
      </c:barChart>
      <c:catAx>
        <c:axId val="18416410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@" sourceLinked="1"/>
        <c:majorTickMark val="none"/>
        <c:minorTickMark val="none"/>
        <c:tickLblPos val="nextTo"/>
        <c:txPr>
          <a:bodyPr rot="0"/>
          <a:lstStyle/>
          <a:p>
            <a:pPr lvl="0">
              <a:defRPr sz="1100" b="0" i="0">
                <a:solidFill>
                  <a:srgbClr val="000000"/>
                </a:solidFill>
                <a:latin typeface="Segoe UI Black"/>
              </a:defRPr>
            </a:pPr>
            <a:endParaRPr lang="es-PE"/>
          </a:p>
        </c:txPr>
        <c:crossAx val="627566154"/>
        <c:crosses val="autoZero"/>
        <c:auto val="1"/>
        <c:lblAlgn val="ctr"/>
        <c:lblOffset val="100"/>
        <c:noMultiLvlLbl val="1"/>
      </c:catAx>
      <c:valAx>
        <c:axId val="62756615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ln/>
        </c:spPr>
        <c:txPr>
          <a:bodyPr rot="0"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1841641084"/>
        <c:crosses val="autoZero"/>
        <c:crossBetween val="between"/>
      </c:valAx>
    </c:plotArea>
    <c:legend>
      <c:legendPos val="b"/>
      <c:overlay val="0"/>
      <c:txPr>
        <a:bodyPr/>
        <a:lstStyle/>
        <a:p>
          <a:pPr lvl="0">
            <a:defRPr sz="900" b="0" i="0">
              <a:solidFill>
                <a:srgbClr val="1A1A1A"/>
              </a:solidFill>
              <a:latin typeface="+mn-lt"/>
            </a:defRPr>
          </a:pPr>
          <a:endParaRPr lang="es-PE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600" b="1" i="0">
                <a:solidFill>
                  <a:srgbClr val="757575"/>
                </a:solidFill>
                <a:latin typeface="+mn-lt"/>
              </a:defRPr>
            </a:pPr>
            <a:r>
              <a:rPr lang="es-PE"/>
              <a:t>PATRIMONIO NETO y PASIVO</a:t>
            </a:r>
          </a:p>
        </c:rich>
      </c:tx>
      <c:layout>
        <c:manualLayout>
          <c:xMode val="edge"/>
          <c:yMode val="edge"/>
          <c:x val="0.28424479249036494"/>
          <c:y val="4.6067311206352372E-2"/>
        </c:manualLayout>
      </c:layout>
      <c:overlay val="0"/>
    </c:title>
    <c:autoTitleDeleted val="0"/>
    <c:plotArea>
      <c:layout>
        <c:manualLayout>
          <c:xMode val="edge"/>
          <c:yMode val="edge"/>
          <c:x val="0.12709977234278075"/>
          <c:y val="0.1676176222991301"/>
          <c:w val="0.83546523528060324"/>
          <c:h val="0.60547590095808568"/>
        </c:manualLayout>
      </c:layout>
      <c:barChart>
        <c:barDir val="col"/>
        <c:grouping val="stacked"/>
        <c:varyColors val="1"/>
        <c:ser>
          <c:idx val="0"/>
          <c:order val="0"/>
          <c:spPr>
            <a:solidFill>
              <a:srgbClr val="C0504D"/>
            </a:solidFill>
          </c:spPr>
          <c:invertIfNegative val="1"/>
          <c:cat>
            <c:numRef>
              <c:f>'Resumen Balance'!$I$6:$M$6</c:f>
              <c:numCache>
                <c:formatCode>@</c:formatCod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numCache>
            </c:numRef>
          </c:cat>
          <c:val>
            <c:numRef>
              <c:f>'Resumen Balance'!$I$22:$M$22</c:f>
              <c:numCache>
                <c:formatCode>#,##0</c:formatCode>
                <c:ptCount val="5"/>
                <c:pt idx="0">
                  <c:v>1025000</c:v>
                </c:pt>
                <c:pt idx="1">
                  <c:v>1165000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0522-4E58-8FE5-1546479A041E}"/>
            </c:ext>
          </c:extLst>
        </c:ser>
        <c:ser>
          <c:idx val="1"/>
          <c:order val="1"/>
          <c:spPr>
            <a:solidFill>
              <a:srgbClr val="C0504D"/>
            </a:solidFill>
          </c:spPr>
          <c:invertIfNegative val="1"/>
          <c:cat>
            <c:numRef>
              <c:f>'Resumen Balance'!$I$6:$M$6</c:f>
              <c:numCache>
                <c:formatCode>@</c:formatCod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numCache>
            </c:numRef>
          </c:cat>
          <c:val>
            <c:numRef>
              <c:f>'Resumen Balance'!$I$26:$M$26</c:f>
              <c:numCache>
                <c:formatCode>#,##0</c:formatCode>
                <c:ptCount val="5"/>
                <c:pt idx="0">
                  <c:v>230000</c:v>
                </c:pt>
                <c:pt idx="1">
                  <c:v>190000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1-0522-4E58-8FE5-1546479A041E}"/>
            </c:ext>
          </c:extLst>
        </c:ser>
        <c:ser>
          <c:idx val="2"/>
          <c:order val="2"/>
          <c:spPr>
            <a:solidFill>
              <a:srgbClr val="9BBB59"/>
            </a:solidFill>
          </c:spPr>
          <c:invertIfNegative val="1"/>
          <c:cat>
            <c:numRef>
              <c:f>'Resumen Balance'!$I$6:$M$6</c:f>
              <c:numCache>
                <c:formatCode>@</c:formatCod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numCache>
            </c:numRef>
          </c:cat>
          <c:val>
            <c:numRef>
              <c:f>'Resumen Balance'!$I$28:$M$28</c:f>
              <c:numCache>
                <c:formatCode>#,##0</c:formatCode>
                <c:ptCount val="5"/>
                <c:pt idx="0">
                  <c:v>405000</c:v>
                </c:pt>
                <c:pt idx="1">
                  <c:v>405000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2-0522-4E58-8FE5-1546479A04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27130296"/>
        <c:axId val="1007581691"/>
      </c:barChart>
      <c:catAx>
        <c:axId val="19271302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@" sourceLinked="1"/>
        <c:majorTickMark val="none"/>
        <c:minorTickMark val="none"/>
        <c:tickLblPos val="nextTo"/>
        <c:txPr>
          <a:bodyPr rot="0"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1007581691"/>
        <c:crosses val="autoZero"/>
        <c:auto val="1"/>
        <c:lblAlgn val="ctr"/>
        <c:lblOffset val="100"/>
        <c:noMultiLvlLbl val="1"/>
      </c:catAx>
      <c:valAx>
        <c:axId val="100758169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ln/>
        </c:spPr>
        <c:txPr>
          <a:bodyPr rot="0"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1927130296"/>
        <c:crosses val="autoZero"/>
        <c:crossBetween val="between"/>
      </c:valAx>
    </c:plotArea>
    <c:legend>
      <c:legendPos val="b"/>
      <c:overlay val="0"/>
      <c:txPr>
        <a:bodyPr/>
        <a:lstStyle/>
        <a:p>
          <a:pPr lvl="0">
            <a:defRPr sz="900" b="0" i="0">
              <a:solidFill>
                <a:srgbClr val="1A1A1A"/>
              </a:solidFill>
              <a:latin typeface="+mn-lt"/>
            </a:defRPr>
          </a:pPr>
          <a:endParaRPr lang="es-PE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600" b="1" i="0">
                <a:solidFill>
                  <a:srgbClr val="757575"/>
                </a:solidFill>
                <a:latin typeface="Segoe UI"/>
              </a:defRPr>
            </a:pPr>
            <a:r>
              <a:rPr lang="es-PE"/>
              <a:t>FONDO de MANIOBRA</a:t>
            </a:r>
          </a:p>
        </c:rich>
      </c:tx>
      <c:layout>
        <c:manualLayout>
          <c:xMode val="edge"/>
          <c:yMode val="edge"/>
          <c:x val="0.27785220364153884"/>
          <c:y val="7.2254047597982837E-3"/>
        </c:manualLayout>
      </c:layout>
      <c:overlay val="0"/>
    </c:title>
    <c:autoTitleDeleted val="0"/>
    <c:plotArea>
      <c:layout>
        <c:manualLayout>
          <c:xMode val="edge"/>
          <c:yMode val="edge"/>
          <c:x val="0.13299901906201117"/>
          <c:y val="0.11667950023597211"/>
          <c:w val="0.83594925634295714"/>
          <c:h val="0.71286337630509133"/>
        </c:manualLayout>
      </c:layout>
      <c:lineChart>
        <c:grouping val="standard"/>
        <c:varyColors val="0"/>
        <c:ser>
          <c:idx val="0"/>
          <c:order val="0"/>
          <c:spPr>
            <a:ln w="57150" cmpd="sng">
              <a:solidFill>
                <a:schemeClr val="accent1"/>
              </a:solidFill>
            </a:ln>
          </c:spPr>
          <c:marker>
            <c:symbol val="none"/>
          </c:marker>
          <c:cat>
            <c:numRef>
              <c:f>'Resumen Ratios'!$I$41:$M$41</c:f>
              <c:numCache>
                <c:formatCode>@</c:formatCod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numCache>
            </c:numRef>
          </c:cat>
          <c:val>
            <c:numRef>
              <c:f>'Resumen Ratios'!$I$36:$M$36</c:f>
              <c:numCache>
                <c:formatCode>#,##0</c:formatCode>
                <c:ptCount val="5"/>
                <c:pt idx="0">
                  <c:v>705000</c:v>
                </c:pt>
                <c:pt idx="1">
                  <c:v>805000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F32-4869-BE93-F0D03C4712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9256994"/>
        <c:axId val="1624942092"/>
      </c:lineChart>
      <c:catAx>
        <c:axId val="49925699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@" sourceLinked="1"/>
        <c:majorTickMark val="none"/>
        <c:minorTickMark val="none"/>
        <c:tickLblPos val="nextTo"/>
        <c:txPr>
          <a:bodyPr rot="0"/>
          <a:lstStyle/>
          <a:p>
            <a:pPr lvl="0">
              <a:defRPr sz="1000" b="0" i="0">
                <a:solidFill>
                  <a:srgbClr val="000000"/>
                </a:solidFill>
                <a:latin typeface="Segoe UI"/>
              </a:defRPr>
            </a:pPr>
            <a:endParaRPr lang="es-PE"/>
          </a:p>
        </c:txPr>
        <c:crossAx val="1624942092"/>
        <c:crosses val="autoZero"/>
        <c:auto val="1"/>
        <c:lblAlgn val="ctr"/>
        <c:lblOffset val="100"/>
        <c:noMultiLvlLbl val="1"/>
      </c:catAx>
      <c:valAx>
        <c:axId val="162494209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ln/>
        </c:spPr>
        <c:txPr>
          <a:bodyPr rot="0"/>
          <a:lstStyle/>
          <a:p>
            <a:pPr lvl="0">
              <a:defRPr sz="1000" b="0" i="0">
                <a:solidFill>
                  <a:srgbClr val="000000"/>
                </a:solidFill>
                <a:latin typeface="Segoe UI"/>
              </a:defRPr>
            </a:pPr>
            <a:endParaRPr lang="es-PE"/>
          </a:p>
        </c:txPr>
        <c:crossAx val="499256994"/>
        <c:crosses val="autoZero"/>
        <c:crossBetween val="between"/>
      </c:valAx>
      <c:spPr>
        <a:solidFill>
          <a:schemeClr val="lt1"/>
        </a:solidFill>
      </c:spPr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400" b="1" i="0">
                <a:solidFill>
                  <a:srgbClr val="757575"/>
                </a:solidFill>
                <a:latin typeface="Segoe UI Black"/>
              </a:defRPr>
            </a:pPr>
            <a:r>
              <a:rPr lang="es-PE"/>
              <a:t>LIQUIDEZ </a:t>
            </a:r>
          </a:p>
        </c:rich>
      </c:tx>
      <c:layout>
        <c:manualLayout>
          <c:xMode val="edge"/>
          <c:yMode val="edge"/>
          <c:x val="0.42036069494112405"/>
          <c:y val="1.0778827865540587E-2"/>
        </c:manualLayout>
      </c:layout>
      <c:overlay val="0"/>
    </c:title>
    <c:autoTitleDeleted val="0"/>
    <c:plotArea>
      <c:layout>
        <c:manualLayout>
          <c:xMode val="edge"/>
          <c:yMode val="edge"/>
          <c:x val="0.14051879193492778"/>
          <c:y val="0.13823421008544151"/>
          <c:w val="0.82701561802262169"/>
          <c:h val="0.62426497689040461"/>
        </c:manualLayout>
      </c:layout>
      <c:barChart>
        <c:barDir val="col"/>
        <c:grouping val="clustered"/>
        <c:varyColors val="1"/>
        <c:ser>
          <c:idx val="0"/>
          <c:order val="0"/>
          <c:spPr>
            <a:solidFill>
              <a:srgbClr val="4F81BD"/>
            </a:solidFill>
          </c:spPr>
          <c:invertIfNegative val="1"/>
          <c:cat>
            <c:numRef>
              <c:f>'Resumen Ratios'!$I$41:$M$41</c:f>
              <c:numCache>
                <c:formatCode>@</c:formatCod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numCache>
            </c:numRef>
          </c:cat>
          <c:val>
            <c:numRef>
              <c:f>'Resumen Ratios'!$I$15:$M$15</c:f>
              <c:numCache>
                <c:formatCode>#,##0.00</c:formatCode>
                <c:ptCount val="5"/>
                <c:pt idx="0">
                  <c:v>2.7407407407407409</c:v>
                </c:pt>
                <c:pt idx="1">
                  <c:v>2.9876543209876543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0F15-4F1E-9395-0ED9FB085B92}"/>
            </c:ext>
          </c:extLst>
        </c:ser>
        <c:ser>
          <c:idx val="1"/>
          <c:order val="1"/>
          <c:spPr>
            <a:solidFill>
              <a:srgbClr val="9BBB59"/>
            </a:solidFill>
          </c:spPr>
          <c:invertIfNegative val="1"/>
          <c:cat>
            <c:numRef>
              <c:f>'Resumen Ratios'!$I$41:$M$41</c:f>
              <c:numCache>
                <c:formatCode>@</c:formatCod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numCache>
            </c:numRef>
          </c:cat>
          <c:val>
            <c:numRef>
              <c:f>'Resumen Ratios'!$I$16:$M$16</c:f>
              <c:numCache>
                <c:formatCode>#,##0.00</c:formatCode>
                <c:ptCount val="5"/>
                <c:pt idx="0">
                  <c:v>2.3456790123456792</c:v>
                </c:pt>
                <c:pt idx="1">
                  <c:v>2.5925925925925926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1-0F15-4F1E-9395-0ED9FB085B92}"/>
            </c:ext>
          </c:extLst>
        </c:ser>
        <c:ser>
          <c:idx val="2"/>
          <c:order val="2"/>
          <c:spPr>
            <a:solidFill>
              <a:srgbClr val="4BACC6"/>
            </a:solidFill>
          </c:spPr>
          <c:invertIfNegative val="1"/>
          <c:cat>
            <c:numRef>
              <c:f>'Resumen Ratios'!$I$41:$M$41</c:f>
              <c:numCache>
                <c:formatCode>@</c:formatCod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numCache>
            </c:numRef>
          </c:cat>
          <c:val>
            <c:numRef>
              <c:f>'Resumen Ratios'!$I$17:$M$17</c:f>
              <c:numCache>
                <c:formatCode>#,##0.00</c:formatCode>
                <c:ptCount val="5"/>
                <c:pt idx="0">
                  <c:v>0.37037037037037035</c:v>
                </c:pt>
                <c:pt idx="1">
                  <c:v>0.37037037037037035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2-0F15-4F1E-9395-0ED9FB085B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28646995"/>
        <c:axId val="1565588649"/>
      </c:barChart>
      <c:catAx>
        <c:axId val="142864699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@" sourceLinked="1"/>
        <c:majorTickMark val="none"/>
        <c:minorTickMark val="none"/>
        <c:tickLblPos val="nextTo"/>
        <c:txPr>
          <a:bodyPr rot="0"/>
          <a:lstStyle/>
          <a:p>
            <a:pPr lvl="0">
              <a:defRPr sz="900" b="0" i="0">
                <a:solidFill>
                  <a:srgbClr val="000000"/>
                </a:solidFill>
                <a:latin typeface="Segoe UI"/>
              </a:defRPr>
            </a:pPr>
            <a:endParaRPr lang="es-PE"/>
          </a:p>
        </c:txPr>
        <c:crossAx val="1565588649"/>
        <c:crosses val="autoZero"/>
        <c:auto val="1"/>
        <c:lblAlgn val="ctr"/>
        <c:lblOffset val="100"/>
        <c:noMultiLvlLbl val="1"/>
      </c:catAx>
      <c:valAx>
        <c:axId val="156558864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#,##0.00" sourceLinked="1"/>
        <c:majorTickMark val="none"/>
        <c:minorTickMark val="none"/>
        <c:tickLblPos val="nextTo"/>
        <c:spPr>
          <a:ln/>
        </c:spPr>
        <c:txPr>
          <a:bodyPr rot="0"/>
          <a:lstStyle/>
          <a:p>
            <a:pPr lvl="0">
              <a:defRPr sz="900" b="0" i="0">
                <a:solidFill>
                  <a:srgbClr val="000000"/>
                </a:solidFill>
                <a:latin typeface="Segoe UI"/>
              </a:defRPr>
            </a:pPr>
            <a:endParaRPr lang="es-PE"/>
          </a:p>
        </c:txPr>
        <c:crossAx val="1428646995"/>
        <c:crosses val="autoZero"/>
        <c:crossBetween val="between"/>
      </c:valAx>
    </c:plotArea>
    <c:legend>
      <c:legendPos val="b"/>
      <c:overlay val="0"/>
      <c:txPr>
        <a:bodyPr/>
        <a:lstStyle/>
        <a:p>
          <a:pPr lvl="0">
            <a:defRPr sz="900" b="0" i="0">
              <a:solidFill>
                <a:srgbClr val="1A1A1A"/>
              </a:solidFill>
              <a:latin typeface="Segoe UI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lt1"/>
    </a:solidFill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400" b="1" i="0">
                <a:solidFill>
                  <a:srgbClr val="757575"/>
                </a:solidFill>
                <a:latin typeface="Segoe UI Black"/>
              </a:defRPr>
            </a:pPr>
            <a:r>
              <a:rPr lang="es-PE"/>
              <a:t>ENDEUDAMIENTO</a:t>
            </a:r>
          </a:p>
        </c:rich>
      </c:tx>
      <c:layout>
        <c:manualLayout>
          <c:xMode val="edge"/>
          <c:yMode val="edge"/>
          <c:x val="0.34839473862328812"/>
          <c:y val="2.3076923076923092E-2"/>
        </c:manualLayout>
      </c:layout>
      <c:overlay val="0"/>
    </c:title>
    <c:autoTitleDeleted val="0"/>
    <c:plotArea>
      <c:layout>
        <c:manualLayout>
          <c:xMode val="edge"/>
          <c:yMode val="edge"/>
          <c:x val="0.11663079254563588"/>
          <c:y val="0.15384615384615394"/>
          <c:w val="0.86393179663434061"/>
          <c:h val="0.66410256410256407"/>
        </c:manualLayout>
      </c:layout>
      <c:barChart>
        <c:barDir val="col"/>
        <c:grouping val="clustered"/>
        <c:varyColors val="1"/>
        <c:ser>
          <c:idx val="0"/>
          <c:order val="0"/>
          <c:spPr>
            <a:solidFill>
              <a:srgbClr val="F79646"/>
            </a:solidFill>
          </c:spPr>
          <c:invertIfNegative val="1"/>
          <c:val>
            <c:numRef>
              <c:f>'Resumen Ratios'!$I$23:$M$23</c:f>
              <c:numCache>
                <c:formatCode>#,##0.00</c:formatCode>
                <c:ptCount val="5"/>
                <c:pt idx="0">
                  <c:v>0.39512195121951221</c:v>
                </c:pt>
                <c:pt idx="1">
                  <c:v>0.34763948497854075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35EF-46A2-928B-E1862D6E64BD}"/>
            </c:ext>
          </c:extLst>
        </c:ser>
        <c:ser>
          <c:idx val="1"/>
          <c:order val="1"/>
          <c:spPr>
            <a:solidFill>
              <a:srgbClr val="4BACC6"/>
            </a:solidFill>
          </c:spPr>
          <c:invertIfNegative val="1"/>
          <c:val>
            <c:numRef>
              <c:f>'Resumen Ratios'!$I$22:$M$22</c:f>
              <c:numCache>
                <c:formatCode>#,##0.00</c:formatCode>
                <c:ptCount val="5"/>
                <c:pt idx="0">
                  <c:v>0.61951219512195121</c:v>
                </c:pt>
                <c:pt idx="1">
                  <c:v>0.51072961373390557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1-35EF-46A2-928B-E1862D6E64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36620706"/>
        <c:axId val="1624208587"/>
      </c:barChart>
      <c:catAx>
        <c:axId val="143662070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majorTickMark val="none"/>
        <c:minorTickMark val="none"/>
        <c:tickLblPos val="nextTo"/>
        <c:txPr>
          <a:bodyPr rot="0"/>
          <a:lstStyle/>
          <a:p>
            <a:pPr lvl="0">
              <a:defRPr sz="900" b="0" i="0">
                <a:solidFill>
                  <a:srgbClr val="000000"/>
                </a:solidFill>
                <a:latin typeface="Segoe UI"/>
              </a:defRPr>
            </a:pPr>
            <a:endParaRPr lang="es-PE"/>
          </a:p>
        </c:txPr>
        <c:crossAx val="1624208587"/>
        <c:crosses val="autoZero"/>
        <c:auto val="1"/>
        <c:lblAlgn val="ctr"/>
        <c:lblOffset val="100"/>
        <c:noMultiLvlLbl val="1"/>
      </c:catAx>
      <c:valAx>
        <c:axId val="162420858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#,##0.00" sourceLinked="1"/>
        <c:majorTickMark val="none"/>
        <c:minorTickMark val="none"/>
        <c:tickLblPos val="nextTo"/>
        <c:spPr>
          <a:ln/>
        </c:spPr>
        <c:txPr>
          <a:bodyPr rot="0"/>
          <a:lstStyle/>
          <a:p>
            <a:pPr lvl="0">
              <a:defRPr sz="900" b="0" i="0">
                <a:solidFill>
                  <a:srgbClr val="000000"/>
                </a:solidFill>
                <a:latin typeface="Segoe UI"/>
              </a:defRPr>
            </a:pPr>
            <a:endParaRPr lang="es-PE"/>
          </a:p>
        </c:txPr>
        <c:crossAx val="143662070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1700877648173633"/>
          <c:y val="0.90846032707450008"/>
        </c:manualLayout>
      </c:layout>
      <c:overlay val="0"/>
      <c:txPr>
        <a:bodyPr/>
        <a:lstStyle/>
        <a:p>
          <a:pPr lvl="0">
            <a:defRPr sz="1000" b="0" i="0">
              <a:solidFill>
                <a:srgbClr val="1A1A1A"/>
              </a:solidFill>
              <a:latin typeface="Segoe UI"/>
            </a:defRPr>
          </a:pPr>
          <a:endParaRPr lang="es-PE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400" b="1" i="0">
                <a:solidFill>
                  <a:srgbClr val="757575"/>
                </a:solidFill>
                <a:latin typeface="Segoe UI Black"/>
              </a:defRPr>
            </a:pPr>
            <a:r>
              <a:rPr lang="es-PE"/>
              <a:t>GARANTÍA  </a:t>
            </a:r>
          </a:p>
        </c:rich>
      </c:tx>
      <c:layout>
        <c:manualLayout>
          <c:xMode val="edge"/>
          <c:yMode val="edge"/>
          <c:x val="0.403999957892964"/>
          <c:y val="6.4561074847056775E-3"/>
        </c:manualLayout>
      </c:layout>
      <c:overlay val="0"/>
    </c:title>
    <c:autoTitleDeleted val="0"/>
    <c:plotArea>
      <c:layout>
        <c:manualLayout>
          <c:xMode val="edge"/>
          <c:yMode val="edge"/>
          <c:x val="8.4000000000000047E-2"/>
          <c:y val="0.13730253978475737"/>
          <c:w val="0.88197860962566843"/>
          <c:h val="0.6141041477621989"/>
        </c:manualLayout>
      </c:layout>
      <c:barChart>
        <c:barDir val="col"/>
        <c:grouping val="clustered"/>
        <c:varyColors val="1"/>
        <c:ser>
          <c:idx val="0"/>
          <c:order val="0"/>
          <c:spPr>
            <a:solidFill>
              <a:srgbClr val="C0504D"/>
            </a:solidFill>
          </c:spPr>
          <c:invertIfNegative val="1"/>
          <c:cat>
            <c:numRef>
              <c:f>'Resumen Ratios'!$I$6:$M$6</c:f>
              <c:numCache>
                <c:formatCode>@</c:formatCod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numCache>
            </c:numRef>
          </c:cat>
          <c:val>
            <c:numRef>
              <c:f>'Resumen Ratios'!$I$8:$M$8</c:f>
              <c:numCache>
                <c:formatCode>#,##0.00</c:formatCode>
                <c:ptCount val="5"/>
                <c:pt idx="0">
                  <c:v>0.70866141732283461</c:v>
                </c:pt>
                <c:pt idx="1">
                  <c:v>0.75630252100840334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7ACF-4397-8BC3-12EBE484B9B7}"/>
            </c:ext>
          </c:extLst>
        </c:ser>
        <c:ser>
          <c:idx val="1"/>
          <c:order val="1"/>
          <c:spPr>
            <a:solidFill>
              <a:srgbClr val="C0504D"/>
            </a:solidFill>
          </c:spPr>
          <c:invertIfNegative val="1"/>
          <c:cat>
            <c:numRef>
              <c:f>'Resumen Ratios'!$I$6:$M$6</c:f>
              <c:numCache>
                <c:formatCode>@</c:formatCod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numCache>
            </c:numRef>
          </c:cat>
          <c:val>
            <c:numRef>
              <c:f>'Resumen Ratios'!$I$9:$M$9</c:f>
              <c:numCache>
                <c:formatCode>#,##0.00</c:formatCode>
                <c:ptCount val="5"/>
                <c:pt idx="0">
                  <c:v>2.3913043478260869</c:v>
                </c:pt>
                <c:pt idx="1">
                  <c:v>2.8947368421052633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1-7ACF-4397-8BC3-12EBE484B9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95590467"/>
        <c:axId val="97940038"/>
      </c:barChart>
      <c:catAx>
        <c:axId val="119559046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@" sourceLinked="1"/>
        <c:majorTickMark val="none"/>
        <c:minorTickMark val="none"/>
        <c:tickLblPos val="nextTo"/>
        <c:txPr>
          <a:bodyPr rot="0"/>
          <a:lstStyle/>
          <a:p>
            <a:pPr lvl="0">
              <a:defRPr sz="900" b="0" i="0">
                <a:solidFill>
                  <a:schemeClr val="dk1"/>
                </a:solidFill>
                <a:latin typeface="Segoe UI"/>
              </a:defRPr>
            </a:pPr>
            <a:endParaRPr lang="es-PE"/>
          </a:p>
        </c:txPr>
        <c:crossAx val="97940038"/>
        <c:crosses val="autoZero"/>
        <c:auto val="1"/>
        <c:lblAlgn val="ctr"/>
        <c:lblOffset val="100"/>
        <c:noMultiLvlLbl val="1"/>
      </c:catAx>
      <c:valAx>
        <c:axId val="9794003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#,##0.00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chemeClr val="dk1"/>
                </a:solidFill>
                <a:latin typeface="Segoe UI"/>
              </a:defRPr>
            </a:pPr>
            <a:endParaRPr lang="es-PE"/>
          </a:p>
        </c:txPr>
        <c:crossAx val="1195590467"/>
        <c:crosses val="autoZero"/>
        <c:crossBetween val="between"/>
      </c:valAx>
    </c:plotArea>
    <c:legend>
      <c:legendPos val="b"/>
      <c:overlay val="0"/>
      <c:txPr>
        <a:bodyPr/>
        <a:lstStyle/>
        <a:p>
          <a:pPr lvl="0">
            <a:defRPr sz="1000" b="0" i="0">
              <a:solidFill>
                <a:srgbClr val="1A1A1A"/>
              </a:solidFill>
              <a:latin typeface="Segoe UI"/>
            </a:defRPr>
          </a:pPr>
          <a:endParaRPr lang="es-PE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400" b="1" i="0">
                <a:solidFill>
                  <a:srgbClr val="757575"/>
                </a:solidFill>
                <a:latin typeface="Segoe UI Black"/>
              </a:defRPr>
            </a:pPr>
            <a:r>
              <a:rPr lang="es-PE"/>
              <a:t>RENTABILIDAD</a:t>
            </a:r>
          </a:p>
        </c:rich>
      </c:tx>
      <c:layout>
        <c:manualLayout>
          <c:xMode val="edge"/>
          <c:yMode val="edge"/>
          <c:x val="0.37523880170612034"/>
          <c:y val="2.775099010364475E-4"/>
        </c:manualLayout>
      </c:layout>
      <c:overlay val="0"/>
    </c:title>
    <c:autoTitleDeleted val="0"/>
    <c:plotArea>
      <c:layout>
        <c:manualLayout>
          <c:xMode val="edge"/>
          <c:yMode val="edge"/>
          <c:x val="0.12477181533147567"/>
          <c:y val="0.12571310869137794"/>
          <c:w val="0.83773738271576059"/>
          <c:h val="0.67003773160935143"/>
        </c:manualLayout>
      </c:layout>
      <c:barChart>
        <c:barDir val="col"/>
        <c:grouping val="clustered"/>
        <c:varyColors val="1"/>
        <c:ser>
          <c:idx val="0"/>
          <c:order val="0"/>
          <c:spPr>
            <a:solidFill>
              <a:srgbClr val="4F81BD"/>
            </a:solidFill>
          </c:spPr>
          <c:invertIfNegative val="1"/>
          <c:cat>
            <c:numRef>
              <c:f>'Resumen Ratios'!$I$20:$M$20</c:f>
              <c:numCache>
                <c:formatCode>@</c:formatCod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numCache>
            </c:numRef>
          </c:cat>
          <c:val>
            <c:numRef>
              <c:f>'Resumen Ratios'!$I$28:$M$28</c:f>
              <c:numCache>
                <c:formatCode>0.00%</c:formatCode>
                <c:ptCount val="5"/>
                <c:pt idx="0">
                  <c:v>0.24390243902439024</c:v>
                </c:pt>
                <c:pt idx="1">
                  <c:v>0.17167381974248927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5447-4F18-9FE9-CAFC20D8A8A9}"/>
            </c:ext>
          </c:extLst>
        </c:ser>
        <c:ser>
          <c:idx val="1"/>
          <c:order val="1"/>
          <c:spPr>
            <a:solidFill>
              <a:srgbClr val="C0504D"/>
            </a:solidFill>
          </c:spPr>
          <c:invertIfNegative val="1"/>
          <c:cat>
            <c:numRef>
              <c:f>'Resumen Ratios'!$I$20:$M$20</c:f>
              <c:numCache>
                <c:formatCode>@</c:formatCod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numCache>
            </c:numRef>
          </c:cat>
          <c:val>
            <c:numRef>
              <c:f>'Resumen Ratios'!$I$29:$M$29</c:f>
              <c:numCache>
                <c:formatCode>0.00%</c:formatCode>
                <c:ptCount val="5"/>
                <c:pt idx="0">
                  <c:v>0.15060240963855423</c:v>
                </c:pt>
                <c:pt idx="1">
                  <c:v>0.11363636363636363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1-5447-4F18-9FE9-CAFC20D8A8A9}"/>
            </c:ext>
          </c:extLst>
        </c:ser>
        <c:ser>
          <c:idx val="2"/>
          <c:order val="2"/>
          <c:spPr>
            <a:solidFill>
              <a:srgbClr val="9BBB59"/>
            </a:solidFill>
          </c:spPr>
          <c:invertIfNegative val="1"/>
          <c:cat>
            <c:numRef>
              <c:f>'Resumen Ratios'!$I$20:$M$20</c:f>
              <c:numCache>
                <c:formatCode>@</c:formatCod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numCache>
            </c:numRef>
          </c:cat>
          <c:val>
            <c:numRef>
              <c:f>'Resumen Ratios'!$I$31:$M$31</c:f>
              <c:numCache>
                <c:formatCode>0.00%</c:formatCode>
                <c:ptCount val="5"/>
                <c:pt idx="0">
                  <c:v>0.7142857142857143</c:v>
                </c:pt>
                <c:pt idx="1">
                  <c:v>0.66666666666666663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2-5447-4F18-9FE9-CAFC20D8A8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46177228"/>
        <c:axId val="787163433"/>
      </c:barChart>
      <c:catAx>
        <c:axId val="5461772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@" sourceLinked="1"/>
        <c:majorTickMark val="none"/>
        <c:minorTickMark val="none"/>
        <c:tickLblPos val="nextTo"/>
        <c:txPr>
          <a:bodyPr rot="0"/>
          <a:lstStyle/>
          <a:p>
            <a:pPr lvl="0">
              <a:defRPr sz="900" b="0" i="0">
                <a:solidFill>
                  <a:schemeClr val="dk1"/>
                </a:solidFill>
                <a:latin typeface="Segoe UI"/>
              </a:defRPr>
            </a:pPr>
            <a:endParaRPr lang="es-PE"/>
          </a:p>
        </c:txPr>
        <c:crossAx val="787163433"/>
        <c:crosses val="autoZero"/>
        <c:auto val="1"/>
        <c:lblAlgn val="ctr"/>
        <c:lblOffset val="100"/>
        <c:noMultiLvlLbl val="1"/>
      </c:catAx>
      <c:valAx>
        <c:axId val="78716343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chemeClr val="dk1"/>
                </a:solidFill>
                <a:latin typeface="Segoe UI"/>
              </a:defRPr>
            </a:pPr>
            <a:endParaRPr lang="es-PE"/>
          </a:p>
        </c:txPr>
        <c:crossAx val="546177228"/>
        <c:crosses val="autoZero"/>
        <c:crossBetween val="between"/>
      </c:valAx>
    </c:plotArea>
    <c:legend>
      <c:legendPos val="b"/>
      <c:overlay val="0"/>
      <c:txPr>
        <a:bodyPr/>
        <a:lstStyle/>
        <a:p>
          <a:pPr lvl="0">
            <a:defRPr sz="900" b="0" i="0">
              <a:solidFill>
                <a:srgbClr val="1A1A1A"/>
              </a:solidFill>
              <a:latin typeface="Segoe UI"/>
            </a:defRPr>
          </a:pPr>
          <a:endParaRPr lang="es-PE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400" b="1" i="0">
                <a:solidFill>
                  <a:srgbClr val="757575"/>
                </a:solidFill>
                <a:latin typeface="Segoe UI Black"/>
              </a:defRPr>
            </a:pPr>
            <a:r>
              <a:rPr lang="es-PE"/>
              <a:t>FONDO de MANIOBRA</a:t>
            </a:r>
          </a:p>
        </c:rich>
      </c:tx>
      <c:layout>
        <c:manualLayout>
          <c:xMode val="edge"/>
          <c:yMode val="edge"/>
          <c:x val="0.30856661236311117"/>
          <c:y val="4.3620659752332716E-2"/>
        </c:manualLayout>
      </c:layout>
      <c:overlay val="0"/>
    </c:title>
    <c:autoTitleDeleted val="0"/>
    <c:plotArea>
      <c:layout>
        <c:manualLayout>
          <c:xMode val="edge"/>
          <c:yMode val="edge"/>
          <c:x val="0.11918039656807605"/>
          <c:y val="0.17757667277891637"/>
          <c:w val="0.82081233184409941"/>
          <c:h val="0.71489333064136229"/>
        </c:manualLayout>
      </c:layout>
      <c:barChart>
        <c:barDir val="col"/>
        <c:grouping val="clustered"/>
        <c:varyColors val="1"/>
        <c:ser>
          <c:idx val="0"/>
          <c:order val="0"/>
          <c:spPr>
            <a:solidFill>
              <a:srgbClr val="4F81BD"/>
            </a:solidFill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000" b="1" i="0">
                    <a:solidFill>
                      <a:srgbClr val="FFFFFF"/>
                    </a:solidFill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'Resumen Ratios'!$I$41:$M$41</c:f>
              <c:numCache>
                <c:formatCode>@</c:formatCod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numCache>
            </c:numRef>
          </c:cat>
          <c:val>
            <c:numRef>
              <c:f>'Resumen Ratios'!$I$36:$M$36</c:f>
              <c:numCache>
                <c:formatCode>#,##0</c:formatCode>
                <c:ptCount val="5"/>
                <c:pt idx="0">
                  <c:v>705000</c:v>
                </c:pt>
                <c:pt idx="1">
                  <c:v>805000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5971-4108-9E74-55DBC7E2F4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9178834"/>
        <c:axId val="46124495"/>
      </c:barChart>
      <c:catAx>
        <c:axId val="50917883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@" sourceLinked="1"/>
        <c:majorTickMark val="none"/>
        <c:minorTickMark val="none"/>
        <c:tickLblPos val="nextTo"/>
        <c:txPr>
          <a:bodyPr rot="0"/>
          <a:lstStyle/>
          <a:p>
            <a:pPr lvl="0">
              <a:defRPr sz="1000" b="1" i="0">
                <a:solidFill>
                  <a:srgbClr val="000000"/>
                </a:solidFill>
                <a:latin typeface="Segoe UI Black"/>
              </a:defRPr>
            </a:pPr>
            <a:endParaRPr lang="es-PE"/>
          </a:p>
        </c:txPr>
        <c:crossAx val="46124495"/>
        <c:crosses val="autoZero"/>
        <c:auto val="1"/>
        <c:lblAlgn val="ctr"/>
        <c:lblOffset val="100"/>
        <c:noMultiLvlLbl val="1"/>
      </c:catAx>
      <c:valAx>
        <c:axId val="4612449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509178834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400" b="1" i="0">
                <a:solidFill>
                  <a:srgbClr val="757575"/>
                </a:solidFill>
                <a:latin typeface="Segoe UI Black"/>
              </a:defRPr>
            </a:pPr>
            <a:r>
              <a:rPr lang="es-PE"/>
              <a:t>DÍAS COBRO Y PAGO</a:t>
            </a:r>
          </a:p>
        </c:rich>
      </c:tx>
      <c:layout>
        <c:manualLayout>
          <c:xMode val="edge"/>
          <c:yMode val="edge"/>
          <c:x val="0.33395872420263001"/>
          <c:y val="3.6544909781376388E-2"/>
        </c:manualLayout>
      </c:layout>
      <c:overlay val="0"/>
    </c:title>
    <c:autoTitleDeleted val="0"/>
    <c:plotArea>
      <c:layout>
        <c:manualLayout>
          <c:xMode val="edge"/>
          <c:yMode val="edge"/>
          <c:x val="9.9770574363483744E-2"/>
          <c:y val="0.27532826314799386"/>
          <c:w val="0.84725868340061561"/>
          <c:h val="0.63787478891129323"/>
        </c:manualLayout>
      </c:layout>
      <c:barChart>
        <c:barDir val="col"/>
        <c:grouping val="clustered"/>
        <c:varyColors val="1"/>
        <c:ser>
          <c:idx val="0"/>
          <c:order val="0"/>
          <c:spPr>
            <a:solidFill>
              <a:srgbClr val="4BACC6"/>
            </a:solidFill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900" b="0" i="0"/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'Resumen Ratios'!$I$41:$M$41</c:f>
              <c:numCache>
                <c:formatCode>@</c:formatCod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numCache>
            </c:numRef>
          </c:cat>
          <c:val>
            <c:numRef>
              <c:f>'Resumen Ratios'!$I$45:$M$45</c:f>
              <c:numCache>
                <c:formatCode>#,##0.0</c:formatCode>
                <c:ptCount val="5"/>
                <c:pt idx="0">
                  <c:v>154.28571428571428</c:v>
                </c:pt>
                <c:pt idx="1">
                  <c:v>180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2F78-472E-B23C-E3C2B58F81E4}"/>
            </c:ext>
          </c:extLst>
        </c:ser>
        <c:ser>
          <c:idx val="1"/>
          <c:order val="1"/>
          <c:spPr>
            <a:solidFill>
              <a:srgbClr val="9BBB59"/>
            </a:solidFill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900" b="0" i="0"/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'Resumen Ratios'!$I$41:$M$41</c:f>
              <c:numCache>
                <c:formatCode>@</c:formatCod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numCache>
            </c:numRef>
          </c:cat>
          <c:val>
            <c:numRef>
              <c:f>'Resumen Ratios'!$I$46:$M$46</c:f>
              <c:numCache>
                <c:formatCode>#,##0.0</c:formatCode>
                <c:ptCount val="5"/>
                <c:pt idx="0">
                  <c:v>270</c:v>
                </c:pt>
                <c:pt idx="1">
                  <c:v>270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1-2F78-472E-B23C-E3C2B58F81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2840499"/>
        <c:axId val="1040983903"/>
      </c:barChart>
      <c:catAx>
        <c:axId val="46284049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@" sourceLinked="1"/>
        <c:majorTickMark val="none"/>
        <c:minorTickMark val="none"/>
        <c:tickLblPos val="nextTo"/>
        <c:txPr>
          <a:bodyPr rot="0"/>
          <a:lstStyle/>
          <a:p>
            <a:pPr lvl="0">
              <a:defRPr sz="1000" b="0" i="0">
                <a:solidFill>
                  <a:srgbClr val="000000"/>
                </a:solidFill>
                <a:latin typeface="Segoe UI Black"/>
              </a:defRPr>
            </a:pPr>
            <a:endParaRPr lang="es-PE"/>
          </a:p>
        </c:txPr>
        <c:crossAx val="1040983903"/>
        <c:crosses val="autoZero"/>
        <c:auto val="1"/>
        <c:lblAlgn val="ctr"/>
        <c:lblOffset val="100"/>
        <c:noMultiLvlLbl val="1"/>
      </c:catAx>
      <c:valAx>
        <c:axId val="104098390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#,##0.0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462840499"/>
        <c:crosses val="autoZero"/>
        <c:crossBetween val="between"/>
      </c:valAx>
    </c:plotArea>
    <c:legend>
      <c:legendPos val="t"/>
      <c:overlay val="0"/>
      <c:txPr>
        <a:bodyPr/>
        <a:lstStyle/>
        <a:p>
          <a:pPr lvl="0">
            <a:defRPr sz="900" b="0" i="0">
              <a:solidFill>
                <a:srgbClr val="1A1A1A"/>
              </a:solidFill>
              <a:latin typeface="Segoe UI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lt1"/>
    </a:solidFill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600" b="1" i="0">
                <a:solidFill>
                  <a:srgbClr val="757575"/>
                </a:solidFill>
                <a:latin typeface="Segoe UI Black"/>
              </a:defRPr>
            </a:pPr>
            <a:r>
              <a:rPr lang="es-PE"/>
              <a:t>LIQUIDEZ </a:t>
            </a:r>
          </a:p>
        </c:rich>
      </c:tx>
      <c:layout>
        <c:manualLayout>
          <c:xMode val="edge"/>
          <c:yMode val="edge"/>
          <c:x val="0.35883750749166593"/>
          <c:y val="1.9000475817715766E-2"/>
        </c:manualLayout>
      </c:layout>
      <c:overlay val="0"/>
    </c:title>
    <c:autoTitleDeleted val="0"/>
    <c:plotArea>
      <c:layout>
        <c:manualLayout>
          <c:xMode val="edge"/>
          <c:yMode val="edge"/>
          <c:x val="0.11232958755653091"/>
          <c:y val="0.13991158999861861"/>
          <c:w val="0.86728321526231"/>
          <c:h val="0.68804868689659404"/>
        </c:manualLayout>
      </c:layout>
      <c:barChart>
        <c:barDir val="col"/>
        <c:grouping val="clustered"/>
        <c:varyColors val="1"/>
        <c:ser>
          <c:idx val="0"/>
          <c:order val="0"/>
          <c:spPr>
            <a:solidFill>
              <a:srgbClr val="C0504D"/>
            </a:solidFill>
          </c:spPr>
          <c:invertIfNegative val="1"/>
          <c:cat>
            <c:numRef>
              <c:f>'Resumen Ratios'!$I$41:$M$41</c:f>
              <c:numCache>
                <c:formatCode>@</c:formatCod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numCache>
            </c:numRef>
          </c:cat>
          <c:val>
            <c:numRef>
              <c:f>'Resumen Ratios'!$I$15:$M$15</c:f>
              <c:numCache>
                <c:formatCode>#,##0.00</c:formatCode>
                <c:ptCount val="5"/>
                <c:pt idx="0">
                  <c:v>2.7407407407407409</c:v>
                </c:pt>
                <c:pt idx="1">
                  <c:v>2.9876543209876543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2CA3-459A-89AC-A4CEE71E8165}"/>
            </c:ext>
          </c:extLst>
        </c:ser>
        <c:ser>
          <c:idx val="1"/>
          <c:order val="1"/>
          <c:spPr>
            <a:solidFill>
              <a:srgbClr val="4F81BD"/>
            </a:solidFill>
          </c:spPr>
          <c:invertIfNegative val="1"/>
          <c:cat>
            <c:numRef>
              <c:f>'Resumen Ratios'!$I$41:$M$41</c:f>
              <c:numCache>
                <c:formatCode>@</c:formatCod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numCache>
            </c:numRef>
          </c:cat>
          <c:val>
            <c:numRef>
              <c:f>'Resumen Ratios'!$I$16:$M$16</c:f>
              <c:numCache>
                <c:formatCode>#,##0.00</c:formatCode>
                <c:ptCount val="5"/>
                <c:pt idx="0">
                  <c:v>2.3456790123456792</c:v>
                </c:pt>
                <c:pt idx="1">
                  <c:v>2.5925925925925926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1-2CA3-459A-89AC-A4CEE71E8165}"/>
            </c:ext>
          </c:extLst>
        </c:ser>
        <c:ser>
          <c:idx val="2"/>
          <c:order val="2"/>
          <c:spPr>
            <a:solidFill>
              <a:srgbClr val="9BBB59"/>
            </a:solidFill>
          </c:spPr>
          <c:invertIfNegative val="1"/>
          <c:cat>
            <c:numRef>
              <c:f>'Resumen Ratios'!$I$41:$M$41</c:f>
              <c:numCache>
                <c:formatCode>@</c:formatCod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numCache>
            </c:numRef>
          </c:cat>
          <c:val>
            <c:numRef>
              <c:f>'Resumen Ratios'!$I$17:$M$17</c:f>
              <c:numCache>
                <c:formatCode>#,##0.00</c:formatCode>
                <c:ptCount val="5"/>
                <c:pt idx="0">
                  <c:v>0.37037037037037035</c:v>
                </c:pt>
                <c:pt idx="1">
                  <c:v>0.37037037037037035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2-2CA3-459A-89AC-A4CEE71E81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1127598"/>
        <c:axId val="525996895"/>
      </c:barChart>
      <c:catAx>
        <c:axId val="39112759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@" sourceLinked="1"/>
        <c:majorTickMark val="none"/>
        <c:minorTickMark val="none"/>
        <c:tickLblPos val="nextTo"/>
        <c:txPr>
          <a:bodyPr rot="0"/>
          <a:lstStyle/>
          <a:p>
            <a:pPr lvl="0">
              <a:defRPr sz="800" b="0" i="0">
                <a:solidFill>
                  <a:srgbClr val="000000"/>
                </a:solidFill>
                <a:latin typeface="Segoe UI"/>
              </a:defRPr>
            </a:pPr>
            <a:endParaRPr lang="es-PE"/>
          </a:p>
        </c:txPr>
        <c:crossAx val="525996895"/>
        <c:crosses val="autoZero"/>
        <c:auto val="1"/>
        <c:lblAlgn val="ctr"/>
        <c:lblOffset val="100"/>
        <c:noMultiLvlLbl val="1"/>
      </c:catAx>
      <c:valAx>
        <c:axId val="52599689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#,##0.00" sourceLinked="1"/>
        <c:majorTickMark val="none"/>
        <c:minorTickMark val="none"/>
        <c:tickLblPos val="nextTo"/>
        <c:spPr>
          <a:ln/>
        </c:spPr>
        <c:txPr>
          <a:bodyPr rot="0"/>
          <a:lstStyle/>
          <a:p>
            <a:pPr lvl="0">
              <a:defRPr sz="800" b="0" i="0">
                <a:solidFill>
                  <a:srgbClr val="000000"/>
                </a:solidFill>
                <a:latin typeface="Segoe UI"/>
              </a:defRPr>
            </a:pPr>
            <a:endParaRPr lang="es-PE"/>
          </a:p>
        </c:txPr>
        <c:crossAx val="39112759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3276327663766438"/>
          <c:y val="0.91213054889877898"/>
        </c:manualLayout>
      </c:layout>
      <c:overlay val="0"/>
      <c:txPr>
        <a:bodyPr/>
        <a:lstStyle/>
        <a:p>
          <a:pPr lvl="0">
            <a:defRPr sz="800" b="0" i="0">
              <a:solidFill>
                <a:srgbClr val="1A1A1A"/>
              </a:solidFill>
              <a:latin typeface="Segoe UI"/>
            </a:defRPr>
          </a:pPr>
          <a:endParaRPr lang="es-PE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600" b="1" i="0">
                <a:solidFill>
                  <a:srgbClr val="757575"/>
                </a:solidFill>
                <a:latin typeface="Segoe UI Black"/>
              </a:defRPr>
            </a:pPr>
            <a:r>
              <a:rPr lang="es-PE"/>
              <a:t>GARANTÍA  </a:t>
            </a:r>
          </a:p>
        </c:rich>
      </c:tx>
      <c:layout>
        <c:manualLayout>
          <c:xMode val="edge"/>
          <c:yMode val="edge"/>
          <c:x val="0.35883750749166593"/>
          <c:y val="1.9000475817715766E-2"/>
        </c:manualLayout>
      </c:layout>
      <c:overlay val="0"/>
    </c:title>
    <c:autoTitleDeleted val="0"/>
    <c:plotArea>
      <c:layout>
        <c:manualLayout>
          <c:xMode val="edge"/>
          <c:yMode val="edge"/>
          <c:x val="0.11232958755653091"/>
          <c:y val="0.13991158999861861"/>
          <c:w val="0.86728321526231"/>
          <c:h val="0.68804868689659404"/>
        </c:manualLayout>
      </c:layout>
      <c:barChart>
        <c:barDir val="col"/>
        <c:grouping val="clustered"/>
        <c:varyColors val="1"/>
        <c:ser>
          <c:idx val="0"/>
          <c:order val="0"/>
          <c:spPr>
            <a:solidFill>
              <a:srgbClr val="4F81BD"/>
            </a:solidFill>
          </c:spPr>
          <c:invertIfNegative val="1"/>
          <c:cat>
            <c:numRef>
              <c:f>'Resumen Ratios'!$I$6:$M$6</c:f>
              <c:numCache>
                <c:formatCode>@</c:formatCod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numCache>
            </c:numRef>
          </c:cat>
          <c:val>
            <c:numRef>
              <c:f>'Resumen Ratios'!$I$8:$M$8</c:f>
              <c:numCache>
                <c:formatCode>#,##0.00</c:formatCode>
                <c:ptCount val="5"/>
                <c:pt idx="0">
                  <c:v>0.70866141732283461</c:v>
                </c:pt>
                <c:pt idx="1">
                  <c:v>0.75630252100840334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8158-458E-AF3B-CBA82A3ABE77}"/>
            </c:ext>
          </c:extLst>
        </c:ser>
        <c:ser>
          <c:idx val="1"/>
          <c:order val="1"/>
          <c:spPr>
            <a:solidFill>
              <a:srgbClr val="4F81BD"/>
            </a:solidFill>
          </c:spPr>
          <c:invertIfNegative val="1"/>
          <c:cat>
            <c:numRef>
              <c:f>'Resumen Ratios'!$I$6:$M$6</c:f>
              <c:numCache>
                <c:formatCode>@</c:formatCod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numCache>
            </c:numRef>
          </c:cat>
          <c:val>
            <c:numRef>
              <c:f>'Resumen Ratios'!$I$9:$M$9</c:f>
              <c:numCache>
                <c:formatCode>#,##0.00</c:formatCode>
                <c:ptCount val="5"/>
                <c:pt idx="0">
                  <c:v>2.3913043478260869</c:v>
                </c:pt>
                <c:pt idx="1">
                  <c:v>2.8947368421052633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1-8158-458E-AF3B-CBA82A3ABE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05611930"/>
        <c:axId val="1846356622"/>
      </c:barChart>
      <c:catAx>
        <c:axId val="60561193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@" sourceLinked="1"/>
        <c:majorTickMark val="none"/>
        <c:minorTickMark val="none"/>
        <c:tickLblPos val="nextTo"/>
        <c:txPr>
          <a:bodyPr rot="0"/>
          <a:lstStyle/>
          <a:p>
            <a:pPr lvl="0">
              <a:defRPr sz="800" b="0" i="0">
                <a:solidFill>
                  <a:srgbClr val="000000"/>
                </a:solidFill>
                <a:latin typeface="Segoe UI"/>
              </a:defRPr>
            </a:pPr>
            <a:endParaRPr lang="es-PE"/>
          </a:p>
        </c:txPr>
        <c:crossAx val="1846356622"/>
        <c:crosses val="autoZero"/>
        <c:auto val="1"/>
        <c:lblAlgn val="ctr"/>
        <c:lblOffset val="100"/>
        <c:noMultiLvlLbl val="1"/>
      </c:catAx>
      <c:valAx>
        <c:axId val="184635662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#,##0.00" sourceLinked="1"/>
        <c:majorTickMark val="none"/>
        <c:minorTickMark val="none"/>
        <c:tickLblPos val="nextTo"/>
        <c:spPr>
          <a:ln/>
        </c:spPr>
        <c:txPr>
          <a:bodyPr rot="0"/>
          <a:lstStyle/>
          <a:p>
            <a:pPr lvl="0">
              <a:defRPr sz="800" b="0" i="0">
                <a:solidFill>
                  <a:srgbClr val="000000"/>
                </a:solidFill>
                <a:latin typeface="Segoe UI"/>
              </a:defRPr>
            </a:pPr>
            <a:endParaRPr lang="es-PE"/>
          </a:p>
        </c:txPr>
        <c:crossAx val="60561193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3276327663766438"/>
          <c:y val="0.91213054889877898"/>
        </c:manualLayout>
      </c:layout>
      <c:overlay val="0"/>
      <c:txPr>
        <a:bodyPr/>
        <a:lstStyle/>
        <a:p>
          <a:pPr lvl="0">
            <a:defRPr sz="800" b="0" i="0">
              <a:solidFill>
                <a:srgbClr val="1A1A1A"/>
              </a:solidFill>
              <a:latin typeface="Segoe UI"/>
            </a:defRPr>
          </a:pPr>
          <a:endParaRPr lang="es-PE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600" b="1" i="0">
                <a:solidFill>
                  <a:srgbClr val="757575"/>
                </a:solidFill>
                <a:latin typeface="Segoe UI Black"/>
              </a:defRPr>
            </a:pPr>
            <a:r>
              <a:rPr lang="es-PE"/>
              <a:t>ENDEUDAMIENTO</a:t>
            </a:r>
          </a:p>
        </c:rich>
      </c:tx>
      <c:layout>
        <c:manualLayout>
          <c:xMode val="edge"/>
          <c:yMode val="edge"/>
          <c:x val="0.35883750749166593"/>
          <c:y val="1.9000475817715766E-2"/>
        </c:manualLayout>
      </c:layout>
      <c:overlay val="0"/>
    </c:title>
    <c:autoTitleDeleted val="0"/>
    <c:plotArea>
      <c:layout>
        <c:manualLayout>
          <c:xMode val="edge"/>
          <c:yMode val="edge"/>
          <c:x val="0.11232958755653091"/>
          <c:y val="0.13991158999861861"/>
          <c:w val="0.86728321526231"/>
          <c:h val="0.68804868689659404"/>
        </c:manualLayout>
      </c:layout>
      <c:barChart>
        <c:barDir val="col"/>
        <c:grouping val="clustered"/>
        <c:varyColors val="1"/>
        <c:ser>
          <c:idx val="0"/>
          <c:order val="0"/>
          <c:spPr>
            <a:solidFill>
              <a:srgbClr val="F79646"/>
            </a:solidFill>
          </c:spPr>
          <c:invertIfNegative val="1"/>
          <c:val>
            <c:numRef>
              <c:f>'Resumen Ratios'!$I$23:$M$23</c:f>
              <c:numCache>
                <c:formatCode>#,##0.00</c:formatCode>
                <c:ptCount val="5"/>
                <c:pt idx="0">
                  <c:v>0.39512195121951221</c:v>
                </c:pt>
                <c:pt idx="1">
                  <c:v>0.34763948497854075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156A-469C-927A-2575E35A85EA}"/>
            </c:ext>
          </c:extLst>
        </c:ser>
        <c:ser>
          <c:idx val="1"/>
          <c:order val="1"/>
          <c:spPr>
            <a:solidFill>
              <a:srgbClr val="F79646"/>
            </a:solidFill>
          </c:spPr>
          <c:invertIfNegative val="1"/>
          <c:val>
            <c:numRef>
              <c:f>'Resumen Ratios'!$I$22:$M$22</c:f>
              <c:numCache>
                <c:formatCode>#,##0.00</c:formatCode>
                <c:ptCount val="5"/>
                <c:pt idx="0">
                  <c:v>0.61951219512195121</c:v>
                </c:pt>
                <c:pt idx="1">
                  <c:v>0.51072961373390557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1-156A-469C-927A-2575E35A85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31656191"/>
        <c:axId val="663911779"/>
      </c:barChart>
      <c:catAx>
        <c:axId val="213165619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majorTickMark val="none"/>
        <c:minorTickMark val="none"/>
        <c:tickLblPos val="nextTo"/>
        <c:txPr>
          <a:bodyPr rot="0"/>
          <a:lstStyle/>
          <a:p>
            <a:pPr lvl="0">
              <a:defRPr sz="800" b="0" i="0">
                <a:solidFill>
                  <a:srgbClr val="000000"/>
                </a:solidFill>
                <a:latin typeface="Segoe UI"/>
              </a:defRPr>
            </a:pPr>
            <a:endParaRPr lang="es-PE"/>
          </a:p>
        </c:txPr>
        <c:crossAx val="663911779"/>
        <c:crosses val="autoZero"/>
        <c:auto val="1"/>
        <c:lblAlgn val="ctr"/>
        <c:lblOffset val="100"/>
        <c:noMultiLvlLbl val="1"/>
      </c:catAx>
      <c:valAx>
        <c:axId val="66391177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#,##0.00" sourceLinked="1"/>
        <c:majorTickMark val="none"/>
        <c:minorTickMark val="none"/>
        <c:tickLblPos val="nextTo"/>
        <c:spPr>
          <a:ln/>
        </c:spPr>
        <c:txPr>
          <a:bodyPr rot="0"/>
          <a:lstStyle/>
          <a:p>
            <a:pPr lvl="0">
              <a:defRPr sz="800" b="0" i="0">
                <a:solidFill>
                  <a:srgbClr val="000000"/>
                </a:solidFill>
                <a:latin typeface="Segoe UI"/>
              </a:defRPr>
            </a:pPr>
            <a:endParaRPr lang="es-PE"/>
          </a:p>
        </c:txPr>
        <c:crossAx val="2131656191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3276327663766438"/>
          <c:y val="0.91213054889877898"/>
        </c:manualLayout>
      </c:layout>
      <c:overlay val="0"/>
      <c:txPr>
        <a:bodyPr/>
        <a:lstStyle/>
        <a:p>
          <a:pPr lvl="0">
            <a:defRPr sz="800" b="0" i="0">
              <a:solidFill>
                <a:srgbClr val="1A1A1A"/>
              </a:solidFill>
              <a:latin typeface="Segoe UI"/>
            </a:defRPr>
          </a:pPr>
          <a:endParaRPr lang="es-PE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600" b="1" i="0">
                <a:solidFill>
                  <a:srgbClr val="757575"/>
                </a:solidFill>
                <a:latin typeface="Segoe UI Black"/>
              </a:defRPr>
            </a:pPr>
            <a:r>
              <a:rPr lang="es-PE"/>
              <a:t>RENTABILIDAD</a:t>
            </a:r>
          </a:p>
        </c:rich>
      </c:tx>
      <c:layout>
        <c:manualLayout>
          <c:xMode val="edge"/>
          <c:yMode val="edge"/>
          <c:x val="0.35883750749166593"/>
          <c:y val="1.9000475817715766E-2"/>
        </c:manualLayout>
      </c:layout>
      <c:overlay val="0"/>
    </c:title>
    <c:autoTitleDeleted val="0"/>
    <c:plotArea>
      <c:layout>
        <c:manualLayout>
          <c:xMode val="edge"/>
          <c:yMode val="edge"/>
          <c:x val="0.11232958755653091"/>
          <c:y val="0.13991158999861861"/>
          <c:w val="0.86728321526231"/>
          <c:h val="0.68804868689659404"/>
        </c:manualLayout>
      </c:layout>
      <c:barChart>
        <c:barDir val="col"/>
        <c:grouping val="clustered"/>
        <c:varyColors val="1"/>
        <c:ser>
          <c:idx val="0"/>
          <c:order val="0"/>
          <c:spPr>
            <a:solidFill>
              <a:srgbClr val="8064A2"/>
            </a:solidFill>
          </c:spPr>
          <c:invertIfNegative val="1"/>
          <c:cat>
            <c:numRef>
              <c:f>'Resumen Ratios'!$I$20:$M$20</c:f>
              <c:numCache>
                <c:formatCode>@</c:formatCod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numCache>
            </c:numRef>
          </c:cat>
          <c:val>
            <c:numRef>
              <c:f>'Resumen Ratios'!$I$28:$M$28</c:f>
              <c:numCache>
                <c:formatCode>0.00%</c:formatCode>
                <c:ptCount val="5"/>
                <c:pt idx="0">
                  <c:v>0.24390243902439024</c:v>
                </c:pt>
                <c:pt idx="1">
                  <c:v>0.17167381974248927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2B67-4564-8889-DD7857649E57}"/>
            </c:ext>
          </c:extLst>
        </c:ser>
        <c:ser>
          <c:idx val="1"/>
          <c:order val="1"/>
          <c:spPr>
            <a:solidFill>
              <a:srgbClr val="8064A2"/>
            </a:solidFill>
          </c:spPr>
          <c:invertIfNegative val="1"/>
          <c:cat>
            <c:numRef>
              <c:f>'Resumen Ratios'!$I$20:$M$20</c:f>
              <c:numCache>
                <c:formatCode>@</c:formatCod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numCache>
            </c:numRef>
          </c:cat>
          <c:val>
            <c:numRef>
              <c:f>'Resumen Ratios'!$I$29:$M$29</c:f>
              <c:numCache>
                <c:formatCode>0.00%</c:formatCode>
                <c:ptCount val="5"/>
                <c:pt idx="0">
                  <c:v>0.15060240963855423</c:v>
                </c:pt>
                <c:pt idx="1">
                  <c:v>0.11363636363636363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1-2B67-4564-8889-DD7857649E57}"/>
            </c:ext>
          </c:extLst>
        </c:ser>
        <c:ser>
          <c:idx val="2"/>
          <c:order val="2"/>
          <c:spPr>
            <a:solidFill>
              <a:srgbClr val="8064A2"/>
            </a:solidFill>
          </c:spPr>
          <c:invertIfNegative val="1"/>
          <c:cat>
            <c:numRef>
              <c:f>'Resumen Ratios'!$I$20:$M$20</c:f>
              <c:numCache>
                <c:formatCode>@</c:formatCod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numCache>
            </c:numRef>
          </c:cat>
          <c:val>
            <c:numRef>
              <c:f>'Resumen Ratios'!$I$31:$M$31</c:f>
              <c:numCache>
                <c:formatCode>0.00%</c:formatCode>
                <c:ptCount val="5"/>
                <c:pt idx="0">
                  <c:v>0.7142857142857143</c:v>
                </c:pt>
                <c:pt idx="1">
                  <c:v>0.66666666666666663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2-2B67-4564-8889-DD7857649E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2297881"/>
        <c:axId val="834083911"/>
      </c:barChart>
      <c:catAx>
        <c:axId val="173229788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@" sourceLinked="1"/>
        <c:majorTickMark val="none"/>
        <c:minorTickMark val="none"/>
        <c:tickLblPos val="nextTo"/>
        <c:txPr>
          <a:bodyPr rot="0"/>
          <a:lstStyle/>
          <a:p>
            <a:pPr lvl="0">
              <a:defRPr sz="800" b="0" i="0">
                <a:solidFill>
                  <a:srgbClr val="000000"/>
                </a:solidFill>
                <a:latin typeface="Segoe UI"/>
              </a:defRPr>
            </a:pPr>
            <a:endParaRPr lang="es-PE"/>
          </a:p>
        </c:txPr>
        <c:crossAx val="834083911"/>
        <c:crosses val="autoZero"/>
        <c:auto val="1"/>
        <c:lblAlgn val="ctr"/>
        <c:lblOffset val="100"/>
        <c:noMultiLvlLbl val="1"/>
      </c:catAx>
      <c:valAx>
        <c:axId val="83408391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 rot="0"/>
          <a:lstStyle/>
          <a:p>
            <a:pPr lvl="0">
              <a:defRPr sz="800" b="0" i="0">
                <a:solidFill>
                  <a:srgbClr val="000000"/>
                </a:solidFill>
                <a:latin typeface="Segoe UI"/>
              </a:defRPr>
            </a:pPr>
            <a:endParaRPr lang="es-PE"/>
          </a:p>
        </c:txPr>
        <c:crossAx val="1732297881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3276327663766438"/>
          <c:y val="0.91213054889877898"/>
        </c:manualLayout>
      </c:layout>
      <c:overlay val="0"/>
      <c:txPr>
        <a:bodyPr/>
        <a:lstStyle/>
        <a:p>
          <a:pPr lvl="0">
            <a:defRPr sz="800" b="0" i="0">
              <a:solidFill>
                <a:srgbClr val="1A1A1A"/>
              </a:solidFill>
              <a:latin typeface="Segoe UI"/>
            </a:defRPr>
          </a:pPr>
          <a:endParaRPr lang="es-PE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600" b="1" i="0">
                <a:solidFill>
                  <a:srgbClr val="757575"/>
                </a:solidFill>
                <a:latin typeface="Segoe UI Black"/>
              </a:defRPr>
            </a:pPr>
            <a:r>
              <a:rPr lang="es-PE"/>
              <a:t>DÍAS COBRO Y PAGO</a:t>
            </a:r>
          </a:p>
        </c:rich>
      </c:tx>
      <c:layout>
        <c:manualLayout>
          <c:xMode val="edge"/>
          <c:yMode val="edge"/>
          <c:x val="0.35883750749166593"/>
          <c:y val="1.9000475817715766E-2"/>
        </c:manualLayout>
      </c:layout>
      <c:overlay val="0"/>
    </c:title>
    <c:autoTitleDeleted val="0"/>
    <c:plotArea>
      <c:layout>
        <c:manualLayout>
          <c:xMode val="edge"/>
          <c:yMode val="edge"/>
          <c:x val="0.11232958755653091"/>
          <c:y val="0.13991158999861861"/>
          <c:w val="0.86728321526231"/>
          <c:h val="0.68804868689659404"/>
        </c:manualLayout>
      </c:layout>
      <c:barChart>
        <c:barDir val="col"/>
        <c:grouping val="clustered"/>
        <c:varyColors val="1"/>
        <c:ser>
          <c:idx val="0"/>
          <c:order val="0"/>
          <c:spPr>
            <a:solidFill>
              <a:srgbClr val="9BBB59"/>
            </a:solidFill>
          </c:spPr>
          <c:invertIfNegative val="1"/>
          <c:cat>
            <c:numRef>
              <c:f>'Resumen Ratios'!$I$41:$M$41</c:f>
              <c:numCache>
                <c:formatCode>@</c:formatCod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numCache>
            </c:numRef>
          </c:cat>
          <c:val>
            <c:numRef>
              <c:f>'Resumen Ratios'!$I$45:$M$45</c:f>
              <c:numCache>
                <c:formatCode>#,##0.0</c:formatCode>
                <c:ptCount val="5"/>
                <c:pt idx="0">
                  <c:v>154.28571428571428</c:v>
                </c:pt>
                <c:pt idx="1">
                  <c:v>180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CCD2-4E6F-86A5-A15F02C745AD}"/>
            </c:ext>
          </c:extLst>
        </c:ser>
        <c:ser>
          <c:idx val="1"/>
          <c:order val="1"/>
          <c:spPr>
            <a:solidFill>
              <a:srgbClr val="4F81BD"/>
            </a:solidFill>
          </c:spPr>
          <c:invertIfNegative val="1"/>
          <c:cat>
            <c:numRef>
              <c:f>'Resumen Ratios'!$I$41:$M$41</c:f>
              <c:numCache>
                <c:formatCode>@</c:formatCode>
                <c:ptCount val="5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</c:numCache>
            </c:numRef>
          </c:cat>
          <c:val>
            <c:numRef>
              <c:f>'Resumen Ratios'!$I$46:$M$46</c:f>
              <c:numCache>
                <c:formatCode>#,##0.0</c:formatCode>
                <c:ptCount val="5"/>
                <c:pt idx="0">
                  <c:v>270</c:v>
                </c:pt>
                <c:pt idx="1">
                  <c:v>270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1-CCD2-4E6F-86A5-A15F02C74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07983512"/>
        <c:axId val="501939619"/>
      </c:barChart>
      <c:catAx>
        <c:axId val="14079835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@" sourceLinked="1"/>
        <c:majorTickMark val="none"/>
        <c:minorTickMark val="none"/>
        <c:tickLblPos val="nextTo"/>
        <c:txPr>
          <a:bodyPr rot="0"/>
          <a:lstStyle/>
          <a:p>
            <a:pPr lvl="0">
              <a:defRPr sz="800" b="0" i="0">
                <a:solidFill>
                  <a:srgbClr val="000000"/>
                </a:solidFill>
                <a:latin typeface="Segoe UI"/>
              </a:defRPr>
            </a:pPr>
            <a:endParaRPr lang="es-PE"/>
          </a:p>
        </c:txPr>
        <c:crossAx val="501939619"/>
        <c:crosses val="autoZero"/>
        <c:auto val="1"/>
        <c:lblAlgn val="ctr"/>
        <c:lblOffset val="100"/>
        <c:noMultiLvlLbl val="1"/>
      </c:catAx>
      <c:valAx>
        <c:axId val="50193961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#,##0.0" sourceLinked="1"/>
        <c:majorTickMark val="none"/>
        <c:minorTickMark val="none"/>
        <c:tickLblPos val="nextTo"/>
        <c:spPr>
          <a:ln/>
        </c:spPr>
        <c:txPr>
          <a:bodyPr rot="0"/>
          <a:lstStyle/>
          <a:p>
            <a:pPr lvl="0">
              <a:defRPr sz="800" b="0" i="0">
                <a:solidFill>
                  <a:srgbClr val="000000"/>
                </a:solidFill>
                <a:latin typeface="Segoe UI"/>
              </a:defRPr>
            </a:pPr>
            <a:endParaRPr lang="es-PE"/>
          </a:p>
        </c:txPr>
        <c:crossAx val="140798351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3276327663766438"/>
          <c:y val="0.91213054889877898"/>
        </c:manualLayout>
      </c:layout>
      <c:overlay val="0"/>
      <c:txPr>
        <a:bodyPr/>
        <a:lstStyle/>
        <a:p>
          <a:pPr lvl="0">
            <a:defRPr sz="800" b="0" i="0">
              <a:solidFill>
                <a:srgbClr val="1A1A1A"/>
              </a:solidFill>
              <a:latin typeface="Segoe UI"/>
            </a:defRPr>
          </a:pPr>
          <a:endParaRPr lang="es-PE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arribaa2"/><Relationship Id="rId7" Type="http://schemas.openxmlformats.org/officeDocument/2006/relationships/image" Target="../media/image3.png"/><Relationship Id="rId2" Type="http://schemas.openxmlformats.org/officeDocument/2006/relationships/hyperlink" Target="#iniciohoja"/><Relationship Id="rId1" Type="http://schemas.openxmlformats.org/officeDocument/2006/relationships/hyperlink" Target="#PUBLICIDAD1"/><Relationship Id="rId6" Type="http://schemas.openxmlformats.org/officeDocument/2006/relationships/image" Target="../media/image2.png"/><Relationship Id="rId5" Type="http://schemas.openxmlformats.org/officeDocument/2006/relationships/image" Target="../media/image1.png"/><Relationship Id="rId4" Type="http://schemas.openxmlformats.org/officeDocument/2006/relationships/hyperlink" Target="#arribaDATOS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2.pn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hyperlink" Target="#liquidez"/><Relationship Id="rId7" Type="http://schemas.openxmlformats.org/officeDocument/2006/relationships/image" Target="../media/image4.png"/><Relationship Id="rId2" Type="http://schemas.openxmlformats.org/officeDocument/2006/relationships/hyperlink" Target="#RENTABILIDAD"/><Relationship Id="rId1" Type="http://schemas.openxmlformats.org/officeDocument/2006/relationships/hyperlink" Target="#fondomaniobra"/><Relationship Id="rId6" Type="http://schemas.openxmlformats.org/officeDocument/2006/relationships/hyperlink" Target="#rotations"/><Relationship Id="rId5" Type="http://schemas.openxmlformats.org/officeDocument/2006/relationships/hyperlink" Target="#GARANTIA"/><Relationship Id="rId4" Type="http://schemas.openxmlformats.org/officeDocument/2006/relationships/hyperlink" Target="#solvencia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chart" Target="../charts/chart6.xml"/><Relationship Id="rId7" Type="http://schemas.openxmlformats.org/officeDocument/2006/relationships/image" Target="../media/image2.png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6" Type="http://schemas.openxmlformats.org/officeDocument/2006/relationships/image" Target="../media/image4.png"/><Relationship Id="rId5" Type="http://schemas.openxmlformats.org/officeDocument/2006/relationships/chart" Target="../charts/chart8.xml"/><Relationship Id="rId4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.xml"/><Relationship Id="rId13" Type="http://schemas.openxmlformats.org/officeDocument/2006/relationships/image" Target="../media/image2.png"/><Relationship Id="rId3" Type="http://schemas.openxmlformats.org/officeDocument/2006/relationships/chart" Target="../charts/chart11.xml"/><Relationship Id="rId7" Type="http://schemas.openxmlformats.org/officeDocument/2006/relationships/chart" Target="../charts/chart15.xml"/><Relationship Id="rId12" Type="http://schemas.openxmlformats.org/officeDocument/2006/relationships/image" Target="../media/image4.png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11" Type="http://schemas.openxmlformats.org/officeDocument/2006/relationships/chart" Target="../charts/chart19.xml"/><Relationship Id="rId5" Type="http://schemas.openxmlformats.org/officeDocument/2006/relationships/chart" Target="../charts/chart13.xml"/><Relationship Id="rId10" Type="http://schemas.openxmlformats.org/officeDocument/2006/relationships/chart" Target="../charts/chart18.xml"/><Relationship Id="rId4" Type="http://schemas.openxmlformats.org/officeDocument/2006/relationships/chart" Target="../charts/chart12.xml"/><Relationship Id="rId9" Type="http://schemas.openxmlformats.org/officeDocument/2006/relationships/chart" Target="../charts/chart17.xml"/><Relationship Id="rId14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657225</xdr:colOff>
      <xdr:row>193</xdr:row>
      <xdr:rowOff>38100</xdr:rowOff>
    </xdr:from>
    <xdr:ext cx="2609850" cy="685800"/>
    <xdr:sp macro="" textlink="">
      <xdr:nvSpPr>
        <xdr:cNvPr id="3" name="Shap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045472" y="3441862"/>
          <a:ext cx="2601056" cy="676276"/>
        </a:xfrm>
        <a:prstGeom prst="rect">
          <a:avLst/>
        </a:prstGeom>
        <a:solidFill>
          <a:schemeClr val="lt2"/>
        </a:solidFill>
        <a:ln w="9525" cap="flat" cmpd="sng">
          <a:solidFill>
            <a:srgbClr val="C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rgbClr val="7F7F7F"/>
              </a:solidFill>
              <a:latin typeface="Quattrocento Sans"/>
              <a:ea typeface="Quattrocento Sans"/>
              <a:cs typeface="Quattrocento Sans"/>
              <a:sym typeface="Quattrocento Sans"/>
            </a:rPr>
            <a:t> AEFP el más completo y profesional</a:t>
          </a:r>
          <a:endParaRPr sz="1100" b="1">
            <a:solidFill>
              <a:srgbClr val="7F7F7F"/>
            </a:solidFill>
            <a:latin typeface="Quattrocento Sans"/>
            <a:ea typeface="Quattrocento Sans"/>
            <a:cs typeface="Quattrocento Sans"/>
            <a:sym typeface="Quattrocento Sans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rgbClr val="7F7F7F"/>
              </a:solidFill>
              <a:latin typeface="Quattrocento Sans"/>
              <a:ea typeface="Quattrocento Sans"/>
              <a:cs typeface="Quattrocento Sans"/>
              <a:sym typeface="Quattrocento Sans"/>
            </a:rPr>
            <a:t>análisis de la empresa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 u="sng">
              <a:solidFill>
                <a:srgbClr val="C000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más información</a:t>
          </a:r>
          <a:endParaRPr sz="1100" b="1" u="sng">
            <a:solidFill>
              <a:srgbClr val="C00000"/>
            </a:solidFill>
            <a:latin typeface="Quattrocento Sans"/>
            <a:ea typeface="Quattrocento Sans"/>
            <a:cs typeface="Quattrocento Sans"/>
            <a:sym typeface="Quattrocento Sans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100" b="1">
            <a:solidFill>
              <a:srgbClr val="953734"/>
            </a:solidFill>
            <a:latin typeface="Quattrocento Sans"/>
            <a:ea typeface="Quattrocento Sans"/>
            <a:cs typeface="Quattrocento Sans"/>
            <a:sym typeface="Quattrocento Sans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100" b="1">
            <a:solidFill>
              <a:srgbClr val="953734"/>
            </a:solidFill>
            <a:latin typeface="Quattrocento Sans"/>
            <a:ea typeface="Quattrocento Sans"/>
            <a:cs typeface="Quattrocento Sans"/>
            <a:sym typeface="Quattrocento Sans"/>
          </a:endParaRPr>
        </a:p>
      </xdr:txBody>
    </xdr:sp>
    <xdr:clientData fLocksWithSheet="0"/>
  </xdr:oneCellAnchor>
  <xdr:oneCellAnchor>
    <xdr:from>
      <xdr:col>4</xdr:col>
      <xdr:colOff>266700</xdr:colOff>
      <xdr:row>330</xdr:row>
      <xdr:rowOff>38100</xdr:rowOff>
    </xdr:from>
    <xdr:ext cx="3848100" cy="685800"/>
    <xdr:sp macro="" textlink="">
      <xdr:nvSpPr>
        <xdr:cNvPr id="5" name="Shape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3422554" y="3441811"/>
          <a:ext cx="3846892" cy="67637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7F7F7F"/>
              </a:solidFill>
              <a:latin typeface="Quattrocento Sans"/>
              <a:ea typeface="Quattrocento Sans"/>
              <a:cs typeface="Quattrocento Sans"/>
              <a:sym typeface="Quattrocento Sans"/>
            </a:rPr>
            <a:t>Más potencia y detalle:</a:t>
          </a:r>
          <a:endParaRPr sz="1400" b="1">
            <a:solidFill>
              <a:srgbClr val="7F7F7F"/>
            </a:solidFill>
            <a:latin typeface="Quattrocento Sans"/>
            <a:ea typeface="Quattrocento Sans"/>
            <a:cs typeface="Quattrocento Sans"/>
            <a:sym typeface="Quattrocento Sans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600" b="1">
              <a:solidFill>
                <a:srgbClr val="953734"/>
              </a:solidFill>
              <a:latin typeface="Quattrocento Sans"/>
              <a:ea typeface="Quattrocento Sans"/>
              <a:cs typeface="Quattrocento Sans"/>
              <a:sym typeface="Quattrocento Sans"/>
            </a:rPr>
            <a:t>AEFIN análisis financiero profesional</a:t>
          </a:r>
          <a:endParaRPr sz="1400"/>
        </a:p>
      </xdr:txBody>
    </xdr:sp>
    <xdr:clientData fLocksWithSheet="0"/>
  </xdr:oneCellAnchor>
  <xdr:oneCellAnchor>
    <xdr:from>
      <xdr:col>11</xdr:col>
      <xdr:colOff>76200</xdr:colOff>
      <xdr:row>184</xdr:row>
      <xdr:rowOff>0</xdr:rowOff>
    </xdr:from>
    <xdr:ext cx="638175" cy="304800"/>
    <xdr:sp macro="" textlink="">
      <xdr:nvSpPr>
        <xdr:cNvPr id="7" name="Shape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029119" y="3631498"/>
          <a:ext cx="633763" cy="29700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rgbClr val="FFFFCC"/>
              </a:solidFill>
              <a:latin typeface="Quattrocento Sans"/>
              <a:ea typeface="Quattrocento Sans"/>
              <a:cs typeface="Quattrocento Sans"/>
              <a:sym typeface="Quattrocento Sans"/>
            </a:rPr>
            <a:t>volver</a:t>
          </a:r>
          <a:endParaRPr sz="1400"/>
        </a:p>
      </xdr:txBody>
    </xdr:sp>
    <xdr:clientData fLocksWithSheet="0"/>
  </xdr:oneCellAnchor>
  <xdr:oneCellAnchor>
    <xdr:from>
      <xdr:col>11</xdr:col>
      <xdr:colOff>180975</xdr:colOff>
      <xdr:row>197</xdr:row>
      <xdr:rowOff>142875</xdr:rowOff>
    </xdr:from>
    <xdr:ext cx="638175" cy="304800"/>
    <xdr:sp macro="" textlink="">
      <xdr:nvSpPr>
        <xdr:cNvPr id="9" name="Shape 9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029119" y="3631498"/>
          <a:ext cx="633763" cy="29700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rgbClr val="FFFFCC"/>
              </a:solidFill>
              <a:latin typeface="Quattrocento Sans"/>
              <a:ea typeface="Quattrocento Sans"/>
              <a:cs typeface="Quattrocento Sans"/>
              <a:sym typeface="Quattrocento Sans"/>
            </a:rPr>
            <a:t>volver</a:t>
          </a:r>
          <a:endParaRPr sz="1400"/>
        </a:p>
      </xdr:txBody>
    </xdr:sp>
    <xdr:clientData fLocksWithSheet="0"/>
  </xdr:oneCellAnchor>
  <xdr:oneCellAnchor>
    <xdr:from>
      <xdr:col>11</xdr:col>
      <xdr:colOff>171450</xdr:colOff>
      <xdr:row>223</xdr:row>
      <xdr:rowOff>114300</xdr:rowOff>
    </xdr:from>
    <xdr:ext cx="638175" cy="304800"/>
    <xdr:sp macro="" textlink="">
      <xdr:nvSpPr>
        <xdr:cNvPr id="10" name="Shape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029119" y="3631498"/>
          <a:ext cx="633763" cy="29700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rgbClr val="FFFFCC"/>
              </a:solidFill>
              <a:latin typeface="Quattrocento Sans"/>
              <a:ea typeface="Quattrocento Sans"/>
              <a:cs typeface="Quattrocento Sans"/>
              <a:sym typeface="Quattrocento Sans"/>
            </a:rPr>
            <a:t>volver</a:t>
          </a:r>
          <a:endParaRPr sz="1400"/>
        </a:p>
      </xdr:txBody>
    </xdr:sp>
    <xdr:clientData fLocksWithSheet="0"/>
  </xdr:oneCellAnchor>
  <xdr:oneCellAnchor>
    <xdr:from>
      <xdr:col>11</xdr:col>
      <xdr:colOff>171450</xdr:colOff>
      <xdr:row>240</xdr:row>
      <xdr:rowOff>114300</xdr:rowOff>
    </xdr:from>
    <xdr:ext cx="638175" cy="304800"/>
    <xdr:sp macro="" textlink="">
      <xdr:nvSpPr>
        <xdr:cNvPr id="11" name="Shape 1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029119" y="3631498"/>
          <a:ext cx="633763" cy="29700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rgbClr val="FFFFCC"/>
              </a:solidFill>
              <a:latin typeface="Quattrocento Sans"/>
              <a:ea typeface="Quattrocento Sans"/>
              <a:cs typeface="Quattrocento Sans"/>
              <a:sym typeface="Quattrocento Sans"/>
            </a:rPr>
            <a:t>volver</a:t>
          </a:r>
          <a:endParaRPr sz="1400"/>
        </a:p>
      </xdr:txBody>
    </xdr:sp>
    <xdr:clientData fLocksWithSheet="0"/>
  </xdr:oneCellAnchor>
  <xdr:oneCellAnchor>
    <xdr:from>
      <xdr:col>11</xdr:col>
      <xdr:colOff>180975</xdr:colOff>
      <xdr:row>254</xdr:row>
      <xdr:rowOff>57150</xdr:rowOff>
    </xdr:from>
    <xdr:ext cx="638175" cy="304800"/>
    <xdr:sp macro="" textlink="">
      <xdr:nvSpPr>
        <xdr:cNvPr id="12" name="Shape 1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029119" y="3631498"/>
          <a:ext cx="633763" cy="29700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rgbClr val="FFFFCC"/>
              </a:solidFill>
              <a:latin typeface="Quattrocento Sans"/>
              <a:ea typeface="Quattrocento Sans"/>
              <a:cs typeface="Quattrocento Sans"/>
              <a:sym typeface="Quattrocento Sans"/>
            </a:rPr>
            <a:t>volver</a:t>
          </a:r>
          <a:endParaRPr sz="1400"/>
        </a:p>
      </xdr:txBody>
    </xdr:sp>
    <xdr:clientData fLocksWithSheet="0"/>
  </xdr:oneCellAnchor>
  <xdr:oneCellAnchor>
    <xdr:from>
      <xdr:col>11</xdr:col>
      <xdr:colOff>161925</xdr:colOff>
      <xdr:row>292</xdr:row>
      <xdr:rowOff>95250</xdr:rowOff>
    </xdr:from>
    <xdr:ext cx="638175" cy="304800"/>
    <xdr:sp macro="" textlink="">
      <xdr:nvSpPr>
        <xdr:cNvPr id="13" name="Shape 1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029119" y="3631498"/>
          <a:ext cx="633763" cy="29700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rgbClr val="FFFFCC"/>
              </a:solidFill>
              <a:latin typeface="Quattrocento Sans"/>
              <a:ea typeface="Quattrocento Sans"/>
              <a:cs typeface="Quattrocento Sans"/>
              <a:sym typeface="Quattrocento Sans"/>
            </a:rPr>
            <a:t>volver</a:t>
          </a:r>
          <a:endParaRPr sz="1400"/>
        </a:p>
      </xdr:txBody>
    </xdr:sp>
    <xdr:clientData fLocksWithSheet="0"/>
  </xdr:oneCellAnchor>
  <xdr:oneCellAnchor>
    <xdr:from>
      <xdr:col>11</xdr:col>
      <xdr:colOff>152400</xdr:colOff>
      <xdr:row>354</xdr:row>
      <xdr:rowOff>133350</xdr:rowOff>
    </xdr:from>
    <xdr:ext cx="638175" cy="304800"/>
    <xdr:sp macro="" textlink="">
      <xdr:nvSpPr>
        <xdr:cNvPr id="14" name="Shape 1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029119" y="3631498"/>
          <a:ext cx="633763" cy="29700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rgbClr val="FFFFCC"/>
              </a:solidFill>
              <a:latin typeface="Quattrocento Sans"/>
              <a:ea typeface="Quattrocento Sans"/>
              <a:cs typeface="Quattrocento Sans"/>
              <a:sym typeface="Quattrocento Sans"/>
            </a:rPr>
            <a:t>volver</a:t>
          </a:r>
          <a:endParaRPr sz="1400"/>
        </a:p>
      </xdr:txBody>
    </xdr:sp>
    <xdr:clientData fLocksWithSheet="0"/>
  </xdr:oneCellAnchor>
  <xdr:oneCellAnchor>
    <xdr:from>
      <xdr:col>11</xdr:col>
      <xdr:colOff>133350</xdr:colOff>
      <xdr:row>408</xdr:row>
      <xdr:rowOff>0</xdr:rowOff>
    </xdr:from>
    <xdr:ext cx="638175" cy="304800"/>
    <xdr:sp macro="" textlink="">
      <xdr:nvSpPr>
        <xdr:cNvPr id="15" name="Shape 1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029119" y="3631498"/>
          <a:ext cx="633763" cy="29700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rgbClr val="FFFFCC"/>
              </a:solidFill>
              <a:latin typeface="Quattrocento Sans"/>
              <a:ea typeface="Quattrocento Sans"/>
              <a:cs typeface="Quattrocento Sans"/>
              <a:sym typeface="Quattrocento Sans"/>
            </a:rPr>
            <a:t>volver</a:t>
          </a:r>
          <a:endParaRPr sz="1400"/>
        </a:p>
      </xdr:txBody>
    </xdr:sp>
    <xdr:clientData fLocksWithSheet="0"/>
  </xdr:oneCellAnchor>
  <xdr:oneCellAnchor>
    <xdr:from>
      <xdr:col>11</xdr:col>
      <xdr:colOff>152400</xdr:colOff>
      <xdr:row>466</xdr:row>
      <xdr:rowOff>0</xdr:rowOff>
    </xdr:from>
    <xdr:ext cx="638175" cy="304800"/>
    <xdr:sp macro="" textlink="">
      <xdr:nvSpPr>
        <xdr:cNvPr id="16" name="Shape 1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029119" y="3631498"/>
          <a:ext cx="633763" cy="29700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rgbClr val="FFFFCC"/>
              </a:solidFill>
              <a:latin typeface="Quattrocento Sans"/>
              <a:ea typeface="Quattrocento Sans"/>
              <a:cs typeface="Quattrocento Sans"/>
              <a:sym typeface="Quattrocento Sans"/>
            </a:rPr>
            <a:t>volver</a:t>
          </a:r>
          <a:endParaRPr sz="1400"/>
        </a:p>
      </xdr:txBody>
    </xdr:sp>
    <xdr:clientData fLocksWithSheet="0"/>
  </xdr:oneCellAnchor>
  <xdr:oneCellAnchor>
    <xdr:from>
      <xdr:col>11</xdr:col>
      <xdr:colOff>180975</xdr:colOff>
      <xdr:row>533</xdr:row>
      <xdr:rowOff>142875</xdr:rowOff>
    </xdr:from>
    <xdr:ext cx="638175" cy="304800"/>
    <xdr:sp macro="" textlink="">
      <xdr:nvSpPr>
        <xdr:cNvPr id="17" name="Shape 1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029119" y="3631498"/>
          <a:ext cx="633763" cy="29700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rgbClr val="FFFFCC"/>
              </a:solidFill>
              <a:latin typeface="Quattrocento Sans"/>
              <a:ea typeface="Quattrocento Sans"/>
              <a:cs typeface="Quattrocento Sans"/>
              <a:sym typeface="Quattrocento Sans"/>
            </a:rPr>
            <a:t>volver</a:t>
          </a:r>
          <a:endParaRPr sz="1400"/>
        </a:p>
      </xdr:txBody>
    </xdr:sp>
    <xdr:clientData fLocksWithSheet="0"/>
  </xdr:oneCellAnchor>
  <xdr:oneCellAnchor>
    <xdr:from>
      <xdr:col>11</xdr:col>
      <xdr:colOff>142875</xdr:colOff>
      <xdr:row>580</xdr:row>
      <xdr:rowOff>142875</xdr:rowOff>
    </xdr:from>
    <xdr:ext cx="638175" cy="304800"/>
    <xdr:sp macro="" textlink="">
      <xdr:nvSpPr>
        <xdr:cNvPr id="18" name="Shape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029119" y="3631498"/>
          <a:ext cx="633763" cy="29700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rgbClr val="FFFFCC"/>
              </a:solidFill>
              <a:latin typeface="Quattrocento Sans"/>
              <a:ea typeface="Quattrocento Sans"/>
              <a:cs typeface="Quattrocento Sans"/>
              <a:sym typeface="Quattrocento Sans"/>
            </a:rPr>
            <a:t>volver</a:t>
          </a:r>
          <a:endParaRPr sz="1400"/>
        </a:p>
      </xdr:txBody>
    </xdr:sp>
    <xdr:clientData fLocksWithSheet="0"/>
  </xdr:oneCellAnchor>
  <xdr:oneCellAnchor>
    <xdr:from>
      <xdr:col>11</xdr:col>
      <xdr:colOff>133350</xdr:colOff>
      <xdr:row>637</xdr:row>
      <xdr:rowOff>0</xdr:rowOff>
    </xdr:from>
    <xdr:ext cx="638175" cy="304800"/>
    <xdr:sp macro="" textlink="">
      <xdr:nvSpPr>
        <xdr:cNvPr id="19" name="Shap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029119" y="3631498"/>
          <a:ext cx="633763" cy="29700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rgbClr val="FFFFCC"/>
              </a:solidFill>
              <a:latin typeface="Quattrocento Sans"/>
              <a:ea typeface="Quattrocento Sans"/>
              <a:cs typeface="Quattrocento Sans"/>
              <a:sym typeface="Quattrocento Sans"/>
            </a:rPr>
            <a:t>volver</a:t>
          </a:r>
          <a:endParaRPr sz="1400"/>
        </a:p>
      </xdr:txBody>
    </xdr:sp>
    <xdr:clientData fLocksWithSheet="0"/>
  </xdr:oneCellAnchor>
  <xdr:oneCellAnchor>
    <xdr:from>
      <xdr:col>9</xdr:col>
      <xdr:colOff>990600</xdr:colOff>
      <xdr:row>740</xdr:row>
      <xdr:rowOff>76200</xdr:rowOff>
    </xdr:from>
    <xdr:ext cx="638175" cy="304800"/>
    <xdr:sp macro="" textlink="">
      <xdr:nvSpPr>
        <xdr:cNvPr id="20" name="Shape 2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029119" y="3631498"/>
          <a:ext cx="633763" cy="297004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200" b="1" u="sng">
              <a:solidFill>
                <a:srgbClr val="C000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volver</a:t>
          </a:r>
          <a:endParaRPr sz="1400"/>
        </a:p>
      </xdr:txBody>
    </xdr:sp>
    <xdr:clientData fLocksWithSheet="0"/>
  </xdr:oneCellAnchor>
  <xdr:oneCellAnchor>
    <xdr:from>
      <xdr:col>11</xdr:col>
      <xdr:colOff>638175</xdr:colOff>
      <xdr:row>850</xdr:row>
      <xdr:rowOff>152400</xdr:rowOff>
    </xdr:from>
    <xdr:ext cx="638175" cy="304800"/>
    <xdr:sp macro="" textlink="">
      <xdr:nvSpPr>
        <xdr:cNvPr id="21" name="Shape 2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029119" y="3631498"/>
          <a:ext cx="633763" cy="29700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rgbClr val="FFFFCC"/>
              </a:solidFill>
              <a:latin typeface="Quattrocento Sans"/>
              <a:ea typeface="Quattrocento Sans"/>
              <a:cs typeface="Quattrocento Sans"/>
              <a:sym typeface="Quattrocento Sans"/>
            </a:rPr>
            <a:t>volver</a:t>
          </a:r>
          <a:endParaRPr sz="1400"/>
        </a:p>
      </xdr:txBody>
    </xdr:sp>
    <xdr:clientData fLocksWithSheet="0"/>
  </xdr:oneCellAnchor>
  <xdr:oneCellAnchor>
    <xdr:from>
      <xdr:col>2</xdr:col>
      <xdr:colOff>523875</xdr:colOff>
      <xdr:row>717</xdr:row>
      <xdr:rowOff>123825</xdr:rowOff>
    </xdr:from>
    <xdr:ext cx="5391150" cy="3295650"/>
    <xdr:pic>
      <xdr:nvPicPr>
        <xdr:cNvPr id="2" name="image1.png" descr="publicida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371475</xdr:colOff>
      <xdr:row>2</xdr:row>
      <xdr:rowOff>85725</xdr:rowOff>
    </xdr:from>
    <xdr:ext cx="295275" cy="285750"/>
    <xdr:pic>
      <xdr:nvPicPr>
        <xdr:cNvPr id="4" name="image2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9525</xdr:colOff>
      <xdr:row>251</xdr:row>
      <xdr:rowOff>28575</xdr:rowOff>
    </xdr:from>
    <xdr:ext cx="790575" cy="295275"/>
    <xdr:pic>
      <xdr:nvPicPr>
        <xdr:cNvPr id="6" name="image3.png" descr="EDITOR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171450</xdr:colOff>
      <xdr:row>3</xdr:row>
      <xdr:rowOff>66675</xdr:rowOff>
    </xdr:from>
    <xdr:ext cx="2600325" cy="7334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4050004" y="3414034"/>
          <a:ext cx="2591992" cy="731932"/>
        </a:xfrm>
        <a:prstGeom prst="rect">
          <a:avLst/>
        </a:prstGeom>
        <a:solidFill>
          <a:srgbClr val="FBD4B4"/>
        </a:solidFill>
        <a:ln w="9525" cap="flat" cmpd="sng">
          <a:solidFill>
            <a:srgbClr val="974806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050" b="1">
              <a:solidFill>
                <a:srgbClr val="C000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Importante: orden de los años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900" b="1" i="1">
              <a:solidFill>
                <a:srgbClr val="0000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El libro sigue el criterio muy usual de poner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900" b="1" i="1">
              <a:solidFill>
                <a:srgbClr val="0000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el ejercicio más reciente a la izquierda, en la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900" b="1" i="1">
              <a:solidFill>
                <a:srgbClr val="0000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primera columna, y el resto a la derecha</a:t>
          </a:r>
          <a:r>
            <a:rPr lang="en-US" sz="900" b="0">
              <a:solidFill>
                <a:srgbClr val="0000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.</a:t>
          </a:r>
          <a:endParaRPr sz="1400"/>
        </a:p>
      </xdr:txBody>
    </xdr:sp>
    <xdr:clientData fLocksWithSheet="0"/>
  </xdr:oneCellAnchor>
  <xdr:oneCellAnchor>
    <xdr:from>
      <xdr:col>14</xdr:col>
      <xdr:colOff>314325</xdr:colOff>
      <xdr:row>17</xdr:row>
      <xdr:rowOff>9525</xdr:rowOff>
    </xdr:from>
    <xdr:ext cx="190500" cy="266700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47625</xdr:colOff>
      <xdr:row>2</xdr:row>
      <xdr:rowOff>76200</xdr:rowOff>
    </xdr:from>
    <xdr:ext cx="180975" cy="161925"/>
    <xdr:pic>
      <xdr:nvPicPr>
        <xdr:cNvPr id="2" name="image4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76200</xdr:colOff>
      <xdr:row>2</xdr:row>
      <xdr:rowOff>76200</xdr:rowOff>
    </xdr:from>
    <xdr:ext cx="171450" cy="171450"/>
    <xdr:pic>
      <xdr:nvPicPr>
        <xdr:cNvPr id="3" name="image7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19050</xdr:colOff>
      <xdr:row>2</xdr:row>
      <xdr:rowOff>85725</xdr:rowOff>
    </xdr:from>
    <xdr:ext cx="180975" cy="161925"/>
    <xdr:pic>
      <xdr:nvPicPr>
        <xdr:cNvPr id="5" name="image2.pn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257175</xdr:colOff>
      <xdr:row>2</xdr:row>
      <xdr:rowOff>38100</xdr:rowOff>
    </xdr:from>
    <xdr:ext cx="5000625" cy="2867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19</xdr:col>
      <xdr:colOff>0</xdr:colOff>
      <xdr:row>19</xdr:row>
      <xdr:rowOff>28575</xdr:rowOff>
    </xdr:from>
    <xdr:ext cx="5029200" cy="2409825"/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3</xdr:col>
      <xdr:colOff>0</xdr:colOff>
      <xdr:row>19</xdr:row>
      <xdr:rowOff>38100</xdr:rowOff>
    </xdr:from>
    <xdr:ext cx="4010025" cy="2533650"/>
    <xdr:graphicFrame macro="">
      <xdr:nvGraphicFramePr>
        <xdr:cNvPr id="7" name="Chart 7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8</xdr:col>
      <xdr:colOff>123825</xdr:colOff>
      <xdr:row>20</xdr:row>
      <xdr:rowOff>76200</xdr:rowOff>
    </xdr:from>
    <xdr:ext cx="6734175" cy="2000250"/>
    <xdr:sp macro="" textlink="">
      <xdr:nvSpPr>
        <xdr:cNvPr id="28" name="Shape 28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 txBox="1"/>
      </xdr:nvSpPr>
      <xdr:spPr>
        <a:xfrm>
          <a:off x="1983675" y="2784638"/>
          <a:ext cx="6724650" cy="1990725"/>
        </a:xfrm>
        <a:prstGeom prst="rect">
          <a:avLst/>
        </a:prstGeom>
        <a:noFill/>
        <a:ln>
          <a:noFill/>
        </a:ln>
      </xdr:spPr>
      <xdr:txBody>
        <a:bodyPr spcFirstLastPara="1" wrap="square" lIns="180000" tIns="82800" rIns="90000" bIns="468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200" b="1" i="1" u="none" strike="noStrike">
              <a:solidFill>
                <a:srgbClr val="9933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 </a:t>
          </a:r>
          <a:r>
            <a:rPr lang="en-US" sz="1400" b="1" i="1" u="none" strike="noStrike">
              <a:solidFill>
                <a:srgbClr val="C000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Aquí puedes hacer un análisis rápido del balance que quieras</a:t>
          </a:r>
          <a:endParaRPr sz="1200" b="1" i="1" u="none" strike="noStrike">
            <a:solidFill>
              <a:srgbClr val="C00000"/>
            </a:solidFill>
            <a:latin typeface="Quattrocento Sans"/>
            <a:ea typeface="Quattrocento Sans"/>
            <a:cs typeface="Quattrocento Sans"/>
            <a:sym typeface="Quattrocento Sans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1" i="0" u="none" strike="noStrike">
              <a:solidFill>
                <a:srgbClr val="0000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 </a:t>
          </a:r>
          <a:r>
            <a:rPr lang="en-US" sz="1400" b="1" i="1" u="none" strike="noStrike">
              <a:solidFill>
                <a:srgbClr val="0000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Para ello sólo tienes que elegir el balance (celda superior izquierda).</a:t>
          </a:r>
          <a:endParaRPr sz="1200" b="1" i="1" u="none" strike="noStrike">
            <a:solidFill>
              <a:srgbClr val="000000"/>
            </a:solidFill>
            <a:latin typeface="Quattrocento Sans"/>
            <a:ea typeface="Quattrocento Sans"/>
            <a:cs typeface="Quattrocento Sans"/>
            <a:sym typeface="Quattrocento Sans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600" b="0" i="0" u="none" strike="noStrike">
            <a:solidFill>
              <a:srgbClr val="000000"/>
            </a:solidFill>
            <a:latin typeface="Quattrocento Sans"/>
            <a:ea typeface="Quattrocento Sans"/>
            <a:cs typeface="Quattrocento Sans"/>
            <a:sym typeface="Quattrocento Sans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0" i="0" u="none" strike="noStrike">
              <a:solidFill>
                <a:srgbClr val="0000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 </a:t>
          </a:r>
          <a:r>
            <a:rPr lang="en-US" sz="1200" b="0" i="0" u="none" strike="noStrike">
              <a:solidFill>
                <a:srgbClr val="0000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 </a:t>
          </a:r>
          <a:r>
            <a:rPr lang="en-US" sz="1200" b="0" i="1" u="none" strike="noStrike">
              <a:solidFill>
                <a:srgbClr val="0000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El análisis se basa en parámetros generales (tómalos sólo como una referencia) y los puntos son: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200" b="0" i="0" u="none" strike="noStrike">
              <a:solidFill>
                <a:srgbClr val="0000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 </a:t>
          </a:r>
          <a:r>
            <a:rPr lang="en-US" sz="1200" b="1" i="0" u="none" strike="noStrike">
              <a:solidFill>
                <a:srgbClr val="0000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1- LIQUIDEZ:</a:t>
          </a:r>
          <a:r>
            <a:rPr lang="en-US" sz="1200" b="0" i="0" u="none" strike="noStrike">
              <a:solidFill>
                <a:srgbClr val="0000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 </a:t>
          </a:r>
          <a:r>
            <a:rPr lang="en-US" sz="1200" b="0" i="1" u="none" strike="noStrike">
              <a:solidFill>
                <a:srgbClr val="0000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Capacidad de la empresa para hacer frente a sus deudas a corto y medio plazo.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200" b="0" i="0" u="none" strike="noStrike">
              <a:solidFill>
                <a:srgbClr val="0000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 </a:t>
          </a:r>
          <a:r>
            <a:rPr lang="en-US" sz="1200" b="1" i="0" u="none" strike="noStrike">
              <a:solidFill>
                <a:srgbClr val="0000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2- CAPITALIZACIÓN: </a:t>
          </a:r>
          <a:r>
            <a:rPr lang="en-US" sz="1200" b="0" i="1" u="none" strike="noStrike">
              <a:solidFill>
                <a:srgbClr val="0000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Proporción de fondos propios respecto a las deudas de la empresa.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200" b="0" i="0" u="none" strike="noStrike">
              <a:solidFill>
                <a:srgbClr val="0000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 </a:t>
          </a:r>
          <a:r>
            <a:rPr lang="en-US" sz="1200" b="1" i="0" u="none" strike="noStrike">
              <a:solidFill>
                <a:srgbClr val="0000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3- ENDEUDAMIENTO: </a:t>
          </a:r>
          <a:r>
            <a:rPr lang="en-US" sz="1200" b="0" i="1" u="none" strike="noStrike">
              <a:solidFill>
                <a:srgbClr val="0000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Volumen de deudas en relación a los fondos propios.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200" b="0" i="0" u="none" strike="noStrike">
              <a:solidFill>
                <a:srgbClr val="0000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 </a:t>
          </a:r>
          <a:r>
            <a:rPr lang="en-US" sz="1200" b="1" i="0" u="none" strike="noStrike">
              <a:solidFill>
                <a:srgbClr val="0000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4- GARANTÍA:</a:t>
          </a:r>
          <a:r>
            <a:rPr lang="en-US" sz="1200" b="0" i="0" u="none" strike="noStrike">
              <a:solidFill>
                <a:srgbClr val="0000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 </a:t>
          </a:r>
          <a:r>
            <a:rPr lang="en-US" sz="1200" b="0" i="1" u="none" strike="noStrike">
              <a:solidFill>
                <a:srgbClr val="0000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Son las garantías patrimoniales que la empresa ofrece a sus acreedores, dato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200" b="0" i="1" u="none" strike="noStrike">
              <a:solidFill>
                <a:srgbClr val="0000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 importante también para la obtención de financiación.</a:t>
          </a:r>
          <a:endParaRPr sz="800" b="0" i="1" u="none" strike="noStrike">
            <a:solidFill>
              <a:srgbClr val="000000"/>
            </a:solidFill>
            <a:latin typeface="Quattrocento Sans"/>
            <a:ea typeface="Quattrocento Sans"/>
            <a:cs typeface="Quattrocento Sans"/>
            <a:sym typeface="Quattrocento Sans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800" b="0" i="0" u="none" strike="noStrike">
              <a:solidFill>
                <a:srgbClr val="0000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 b="1" i="1" u="none" strike="noStrike">
              <a:solidFill>
                <a:srgbClr val="974806"/>
              </a:solidFill>
              <a:latin typeface="Quattrocento Sans"/>
              <a:ea typeface="Quattrocento Sans"/>
              <a:cs typeface="Quattrocento Sans"/>
              <a:sym typeface="Quattrocento Sans"/>
            </a:rPr>
            <a:t>Esta es sólo una visión rápida que puede ser imprecisa y que debes completar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 b="1" i="1" u="none" strike="noStrike">
              <a:solidFill>
                <a:srgbClr val="974806"/>
              </a:solidFill>
              <a:latin typeface="Quattrocento Sans"/>
              <a:ea typeface="Quattrocento Sans"/>
              <a:cs typeface="Quattrocento Sans"/>
              <a:sym typeface="Quattrocento Sans"/>
            </a:rPr>
            <a:t>con el resto del análisis.</a:t>
          </a:r>
          <a:endParaRPr sz="1200" b="1" i="1" u="none" strike="noStrike">
            <a:solidFill>
              <a:srgbClr val="974806"/>
            </a:solidFill>
            <a:latin typeface="Quattrocento Sans"/>
            <a:ea typeface="Quattrocento Sans"/>
            <a:cs typeface="Quattrocento Sans"/>
            <a:sym typeface="Quattrocento Sans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1" i="1" u="none" strike="noStrike">
              <a:solidFill>
                <a:srgbClr val="974806"/>
              </a:solidFill>
              <a:latin typeface="Tahoma"/>
              <a:ea typeface="Tahoma"/>
              <a:cs typeface="Tahoma"/>
              <a:sym typeface="Tahoma"/>
            </a:rPr>
            <a:t>  </a:t>
          </a:r>
          <a:endParaRPr sz="1400"/>
        </a:p>
      </xdr:txBody>
    </xdr:sp>
    <xdr:clientData fLocksWithSheet="0"/>
  </xdr:oneCellAnchor>
  <xdr:oneCellAnchor>
    <xdr:from>
      <xdr:col>2</xdr:col>
      <xdr:colOff>66675</xdr:colOff>
      <xdr:row>1</xdr:row>
      <xdr:rowOff>104775</xdr:rowOff>
    </xdr:from>
    <xdr:ext cx="228600" cy="200025"/>
    <xdr:pic>
      <xdr:nvPicPr>
        <xdr:cNvPr id="3" name="image4.pn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19050</xdr:colOff>
      <xdr:row>1</xdr:row>
      <xdr:rowOff>104775</xdr:rowOff>
    </xdr:from>
    <xdr:ext cx="228600" cy="200025"/>
    <xdr:pic>
      <xdr:nvPicPr>
        <xdr:cNvPr id="5" name="image2.png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66675</xdr:colOff>
      <xdr:row>10</xdr:row>
      <xdr:rowOff>47625</xdr:rowOff>
    </xdr:from>
    <xdr:ext cx="1181100" cy="285750"/>
    <xdr:sp macro="" textlink="">
      <xdr:nvSpPr>
        <xdr:cNvPr id="22" name="Shap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 txBox="1"/>
      </xdr:nvSpPr>
      <xdr:spPr>
        <a:xfrm>
          <a:off x="4758243" y="3637525"/>
          <a:ext cx="1175515" cy="284950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22850" rIns="27425" bIns="2285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0" i="0" u="sng" strike="noStrike">
              <a:solidFill>
                <a:srgbClr val="C000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+ información</a:t>
          </a:r>
          <a:endParaRPr sz="1400"/>
        </a:p>
      </xdr:txBody>
    </xdr:sp>
    <xdr:clientData fLocksWithSheet="0"/>
  </xdr:oneCellAnchor>
  <xdr:oneCellAnchor>
    <xdr:from>
      <xdr:col>10</xdr:col>
      <xdr:colOff>76200</xdr:colOff>
      <xdr:row>4</xdr:row>
      <xdr:rowOff>9525</xdr:rowOff>
    </xdr:from>
    <xdr:ext cx="1181100" cy="285750"/>
    <xdr:sp macro="" textlink="">
      <xdr:nvSpPr>
        <xdr:cNvPr id="23" name="Shape 2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 txBox="1"/>
      </xdr:nvSpPr>
      <xdr:spPr>
        <a:xfrm>
          <a:off x="4755999" y="3637525"/>
          <a:ext cx="1180002" cy="284950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22850" rIns="27425" bIns="2285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 i="0" u="sng" strike="noStrike">
              <a:solidFill>
                <a:srgbClr val="C000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+ </a:t>
          </a:r>
          <a:r>
            <a:rPr lang="en-US" sz="1400" b="0" i="0" u="sng" strike="noStrike">
              <a:solidFill>
                <a:srgbClr val="C000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información</a:t>
          </a:r>
          <a:endParaRPr sz="1400"/>
        </a:p>
      </xdr:txBody>
    </xdr:sp>
    <xdr:clientData fLocksWithSheet="0"/>
  </xdr:oneCellAnchor>
  <xdr:oneCellAnchor>
    <xdr:from>
      <xdr:col>10</xdr:col>
      <xdr:colOff>95250</xdr:colOff>
      <xdr:row>15</xdr:row>
      <xdr:rowOff>38100</xdr:rowOff>
    </xdr:from>
    <xdr:ext cx="1181100" cy="285750"/>
    <xdr:sp macro="" textlink="">
      <xdr:nvSpPr>
        <xdr:cNvPr id="24" name="Shape 2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 txBox="1"/>
      </xdr:nvSpPr>
      <xdr:spPr>
        <a:xfrm>
          <a:off x="4758243" y="3637525"/>
          <a:ext cx="1175515" cy="284950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22850" rIns="27425" bIns="2285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0" i="0" u="sng" strike="noStrike">
              <a:solidFill>
                <a:srgbClr val="C000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+ información</a:t>
          </a:r>
          <a:endParaRPr sz="1400"/>
        </a:p>
      </xdr:txBody>
    </xdr:sp>
    <xdr:clientData fLocksWithSheet="0"/>
  </xdr:oneCellAnchor>
  <xdr:oneCellAnchor>
    <xdr:from>
      <xdr:col>10</xdr:col>
      <xdr:colOff>95250</xdr:colOff>
      <xdr:row>20</xdr:row>
      <xdr:rowOff>38100</xdr:rowOff>
    </xdr:from>
    <xdr:ext cx="1181100" cy="285750"/>
    <xdr:sp macro="" textlink="">
      <xdr:nvSpPr>
        <xdr:cNvPr id="25" name="Shape 2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 txBox="1"/>
      </xdr:nvSpPr>
      <xdr:spPr>
        <a:xfrm>
          <a:off x="4758243" y="3637525"/>
          <a:ext cx="1175515" cy="284950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22850" rIns="27425" bIns="2285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0" i="0" u="sng" strike="noStrike">
              <a:solidFill>
                <a:srgbClr val="C000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+ información</a:t>
          </a:r>
          <a:endParaRPr sz="1400"/>
        </a:p>
      </xdr:txBody>
    </xdr:sp>
    <xdr:clientData fLocksWithSheet="0"/>
  </xdr:oneCellAnchor>
  <xdr:oneCellAnchor>
    <xdr:from>
      <xdr:col>10</xdr:col>
      <xdr:colOff>95250</xdr:colOff>
      <xdr:row>25</xdr:row>
      <xdr:rowOff>38100</xdr:rowOff>
    </xdr:from>
    <xdr:ext cx="1181100" cy="285750"/>
    <xdr:sp macro="" textlink="">
      <xdr:nvSpPr>
        <xdr:cNvPr id="26" name="Shape 2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 txBox="1"/>
      </xdr:nvSpPr>
      <xdr:spPr>
        <a:xfrm>
          <a:off x="4758243" y="3637525"/>
          <a:ext cx="1175515" cy="284950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22850" rIns="27425" bIns="2285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0" i="0" u="sng" strike="noStrike">
              <a:solidFill>
                <a:srgbClr val="C000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+ información</a:t>
          </a:r>
          <a:endParaRPr sz="1400"/>
        </a:p>
      </xdr:txBody>
    </xdr:sp>
    <xdr:clientData fLocksWithSheet="0"/>
  </xdr:oneCellAnchor>
  <xdr:oneCellAnchor>
    <xdr:from>
      <xdr:col>10</xdr:col>
      <xdr:colOff>95250</xdr:colOff>
      <xdr:row>30</xdr:row>
      <xdr:rowOff>38100</xdr:rowOff>
    </xdr:from>
    <xdr:ext cx="1181100" cy="285750"/>
    <xdr:sp macro="" textlink="">
      <xdr:nvSpPr>
        <xdr:cNvPr id="27" name="Shape 2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 txBox="1"/>
      </xdr:nvSpPr>
      <xdr:spPr>
        <a:xfrm>
          <a:off x="4758243" y="3637525"/>
          <a:ext cx="1175515" cy="284950"/>
        </a:xfrm>
        <a:prstGeom prst="rect">
          <a:avLst/>
        </a:prstGeom>
        <a:noFill/>
        <a:ln>
          <a:noFill/>
        </a:ln>
      </xdr:spPr>
      <xdr:txBody>
        <a:bodyPr spcFirstLastPara="1" wrap="square" lIns="27425" tIns="22850" rIns="27425" bIns="2285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0" i="0" u="sng" strike="noStrike">
              <a:solidFill>
                <a:srgbClr val="C00000"/>
              </a:solidFill>
              <a:latin typeface="Quattrocento Sans"/>
              <a:ea typeface="Quattrocento Sans"/>
              <a:cs typeface="Quattrocento Sans"/>
              <a:sym typeface="Quattrocento Sans"/>
            </a:rPr>
            <a:t>+ información</a:t>
          </a:r>
          <a:endParaRPr sz="1400"/>
        </a:p>
      </xdr:txBody>
    </xdr:sp>
    <xdr:clientData fLocksWithSheet="0"/>
  </xdr:oneCellAnchor>
  <xdr:oneCellAnchor>
    <xdr:from>
      <xdr:col>2</xdr:col>
      <xdr:colOff>47625</xdr:colOff>
      <xdr:row>1</xdr:row>
      <xdr:rowOff>95250</xdr:rowOff>
    </xdr:from>
    <xdr:ext cx="228600" cy="200025"/>
    <xdr:pic>
      <xdr:nvPicPr>
        <xdr:cNvPr id="2" name="image4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3305175</xdr:colOff>
      <xdr:row>1</xdr:row>
      <xdr:rowOff>95250</xdr:rowOff>
    </xdr:from>
    <xdr:ext cx="152400" cy="209550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76200</xdr:colOff>
      <xdr:row>42</xdr:row>
      <xdr:rowOff>180975</xdr:rowOff>
    </xdr:from>
    <xdr:ext cx="4686300" cy="2333625"/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9</xdr:col>
      <xdr:colOff>285750</xdr:colOff>
      <xdr:row>42</xdr:row>
      <xdr:rowOff>104775</xdr:rowOff>
    </xdr:from>
    <xdr:ext cx="4800600" cy="2486025"/>
    <xdr:graphicFrame macro="">
      <xdr:nvGraphicFramePr>
        <xdr:cNvPr id="5" name="Chart 5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15</xdr:col>
      <xdr:colOff>171450</xdr:colOff>
      <xdr:row>4</xdr:row>
      <xdr:rowOff>152400</xdr:rowOff>
    </xdr:from>
    <xdr:ext cx="5248275" cy="1962150"/>
    <xdr:graphicFrame macro="">
      <xdr:nvGraphicFramePr>
        <xdr:cNvPr id="6" name="Chart 6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15</xdr:col>
      <xdr:colOff>190500</xdr:colOff>
      <xdr:row>17</xdr:row>
      <xdr:rowOff>85725</xdr:rowOff>
    </xdr:from>
    <xdr:ext cx="5248275" cy="1933575"/>
    <xdr:graphicFrame macro="">
      <xdr:nvGraphicFramePr>
        <xdr:cNvPr id="8" name="Chart 8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  <xdr:oneCellAnchor>
    <xdr:from>
      <xdr:col>15</xdr:col>
      <xdr:colOff>285750</xdr:colOff>
      <xdr:row>30</xdr:row>
      <xdr:rowOff>38100</xdr:rowOff>
    </xdr:from>
    <xdr:ext cx="5048250" cy="2609850"/>
    <xdr:graphicFrame macro="">
      <xdr:nvGraphicFramePr>
        <xdr:cNvPr id="14" name="Chart 14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oneCellAnchor>
  <xdr:oneCellAnchor>
    <xdr:from>
      <xdr:col>2</xdr:col>
      <xdr:colOff>47625</xdr:colOff>
      <xdr:row>1</xdr:row>
      <xdr:rowOff>95250</xdr:rowOff>
    </xdr:from>
    <xdr:ext cx="228600" cy="200025"/>
    <xdr:pic>
      <xdr:nvPicPr>
        <xdr:cNvPr id="3" name="image4.png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85725</xdr:colOff>
      <xdr:row>1</xdr:row>
      <xdr:rowOff>104775</xdr:rowOff>
    </xdr:from>
    <xdr:ext cx="228600" cy="200025"/>
    <xdr:pic>
      <xdr:nvPicPr>
        <xdr:cNvPr id="4" name="image2.png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9525</xdr:colOff>
      <xdr:row>1</xdr:row>
      <xdr:rowOff>85725</xdr:rowOff>
    </xdr:from>
    <xdr:ext cx="228600" cy="228600"/>
    <xdr:pic>
      <xdr:nvPicPr>
        <xdr:cNvPr id="7" name="image13.png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48</xdr:row>
      <xdr:rowOff>28575</xdr:rowOff>
    </xdr:from>
    <xdr:ext cx="4514850" cy="2162175"/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3</xdr:col>
      <xdr:colOff>47625</xdr:colOff>
      <xdr:row>61</xdr:row>
      <xdr:rowOff>9525</xdr:rowOff>
    </xdr:from>
    <xdr:ext cx="4410075" cy="2105025"/>
    <xdr:graphicFrame macro="">
      <xdr:nvGraphicFramePr>
        <xdr:cNvPr id="9" name="Chart 9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9</xdr:col>
      <xdr:colOff>390525</xdr:colOff>
      <xdr:row>48</xdr:row>
      <xdr:rowOff>66675</xdr:rowOff>
    </xdr:from>
    <xdr:ext cx="4762500" cy="2190750"/>
    <xdr:graphicFrame macro="">
      <xdr:nvGraphicFramePr>
        <xdr:cNvPr id="10" name="Chart 10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9</xdr:col>
      <xdr:colOff>161925</xdr:colOff>
      <xdr:row>61</xdr:row>
      <xdr:rowOff>47625</xdr:rowOff>
    </xdr:from>
    <xdr:ext cx="5000625" cy="2266950"/>
    <xdr:graphicFrame macro="">
      <xdr:nvGraphicFramePr>
        <xdr:cNvPr id="11" name="Chart 11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  <xdr:oneCellAnchor>
    <xdr:from>
      <xdr:col>3</xdr:col>
      <xdr:colOff>114300</xdr:colOff>
      <xdr:row>74</xdr:row>
      <xdr:rowOff>114300</xdr:rowOff>
    </xdr:from>
    <xdr:ext cx="4505325" cy="2476500"/>
    <xdr:graphicFrame macro="">
      <xdr:nvGraphicFramePr>
        <xdr:cNvPr id="12" name="Chart 12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oneCellAnchor>
  <xdr:oneCellAnchor>
    <xdr:from>
      <xdr:col>9</xdr:col>
      <xdr:colOff>190500</xdr:colOff>
      <xdr:row>74</xdr:row>
      <xdr:rowOff>171450</xdr:rowOff>
    </xdr:from>
    <xdr:ext cx="5010150" cy="2362200"/>
    <xdr:graphicFrame macro="">
      <xdr:nvGraphicFramePr>
        <xdr:cNvPr id="13" name="Chart 13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 fLocksWithSheet="0"/>
  </xdr:oneCellAnchor>
  <xdr:oneCellAnchor>
    <xdr:from>
      <xdr:col>15</xdr:col>
      <xdr:colOff>438150</xdr:colOff>
      <xdr:row>2</xdr:row>
      <xdr:rowOff>171450</xdr:rowOff>
    </xdr:from>
    <xdr:ext cx="4800600" cy="2085975"/>
    <xdr:graphicFrame macro="">
      <xdr:nvGraphicFramePr>
        <xdr:cNvPr id="15" name="Chart 15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 fLocksWithSheet="0"/>
  </xdr:oneCellAnchor>
  <xdr:oneCellAnchor>
    <xdr:from>
      <xdr:col>15</xdr:col>
      <xdr:colOff>447675</xdr:colOff>
      <xdr:row>19</xdr:row>
      <xdr:rowOff>38100</xdr:rowOff>
    </xdr:from>
    <xdr:ext cx="4800600" cy="2171700"/>
    <xdr:graphicFrame macro="">
      <xdr:nvGraphicFramePr>
        <xdr:cNvPr id="16" name="Chart 16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 fLocksWithSheet="0"/>
  </xdr:oneCellAnchor>
  <xdr:oneCellAnchor>
    <xdr:from>
      <xdr:col>15</xdr:col>
      <xdr:colOff>438150</xdr:colOff>
      <xdr:row>36</xdr:row>
      <xdr:rowOff>85725</xdr:rowOff>
    </xdr:from>
    <xdr:ext cx="4810125" cy="2247900"/>
    <xdr:graphicFrame macro="">
      <xdr:nvGraphicFramePr>
        <xdr:cNvPr id="17" name="Chart 17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 fLocksWithSheet="0"/>
  </xdr:oneCellAnchor>
  <xdr:oneCellAnchor>
    <xdr:from>
      <xdr:col>15</xdr:col>
      <xdr:colOff>447675</xdr:colOff>
      <xdr:row>52</xdr:row>
      <xdr:rowOff>104775</xdr:rowOff>
    </xdr:from>
    <xdr:ext cx="4791075" cy="2438400"/>
    <xdr:graphicFrame macro="">
      <xdr:nvGraphicFramePr>
        <xdr:cNvPr id="18" name="Chart 18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 fLocksWithSheet="0"/>
  </xdr:oneCellAnchor>
  <xdr:oneCellAnchor>
    <xdr:from>
      <xdr:col>15</xdr:col>
      <xdr:colOff>457200</xdr:colOff>
      <xdr:row>68</xdr:row>
      <xdr:rowOff>38100</xdr:rowOff>
    </xdr:from>
    <xdr:ext cx="4800600" cy="2419350"/>
    <xdr:graphicFrame macro="">
      <xdr:nvGraphicFramePr>
        <xdr:cNvPr id="19" name="Chart 19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 fLocksWithSheet="0"/>
  </xdr:oneCellAnchor>
  <xdr:oneCellAnchor>
    <xdr:from>
      <xdr:col>2</xdr:col>
      <xdr:colOff>47625</xdr:colOff>
      <xdr:row>1</xdr:row>
      <xdr:rowOff>95250</xdr:rowOff>
    </xdr:from>
    <xdr:ext cx="228600" cy="200025"/>
    <xdr:pic>
      <xdr:nvPicPr>
        <xdr:cNvPr id="2" name="image4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85725</xdr:colOff>
      <xdr:row>1</xdr:row>
      <xdr:rowOff>104775</xdr:rowOff>
    </xdr:from>
    <xdr:ext cx="228600" cy="200025"/>
    <xdr:pic>
      <xdr:nvPicPr>
        <xdr:cNvPr id="4" name="image2.png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9525</xdr:colOff>
      <xdr:row>1</xdr:row>
      <xdr:rowOff>85725</xdr:rowOff>
    </xdr:from>
    <xdr:ext cx="228600" cy="228600"/>
    <xdr:pic>
      <xdr:nvPicPr>
        <xdr:cNvPr id="5" name="image14.png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552450</xdr:colOff>
      <xdr:row>34</xdr:row>
      <xdr:rowOff>142875</xdr:rowOff>
    </xdr:from>
    <xdr:ext cx="3505200" cy="438150"/>
    <xdr:sp macro="" textlink="">
      <xdr:nvSpPr>
        <xdr:cNvPr id="29" name="Shape 29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SpPr txBox="1"/>
      </xdr:nvSpPr>
      <xdr:spPr>
        <a:xfrm>
          <a:off x="3598163" y="3565688"/>
          <a:ext cx="3495675" cy="428625"/>
        </a:xfrm>
        <a:prstGeom prst="rect">
          <a:avLst/>
        </a:prstGeom>
        <a:solidFill>
          <a:srgbClr val="FFCC99"/>
        </a:solidFill>
        <a:ln w="9525" cap="flat" cmpd="sng">
          <a:solidFill>
            <a:srgbClr val="C0C0C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108000" tIns="46800" rIns="90000" bIns="468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00" b="0" i="0" u="none" strike="noStrike">
              <a:solidFill>
                <a:srgbClr val="000000"/>
              </a:solidFill>
              <a:latin typeface="Tahoma"/>
              <a:ea typeface="Tahoma"/>
              <a:cs typeface="Tahoma"/>
              <a:sym typeface="Tahoma"/>
            </a:rPr>
            <a:t>No suprimas esta hoja o el libro no funcionará correctamente. 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00" b="0" i="0" u="none" strike="noStrike">
              <a:solidFill>
                <a:srgbClr val="000000"/>
              </a:solidFill>
              <a:latin typeface="Tahoma"/>
              <a:ea typeface="Tahoma"/>
              <a:cs typeface="Tahoma"/>
              <a:sym typeface="Tahoma"/>
            </a:rPr>
            <a:t>Haz las modificaciones que desees en las demás hojas</a:t>
          </a:r>
          <a:endParaRPr sz="1400"/>
        </a:p>
      </xdr:txBody>
    </xdr:sp>
    <xdr:clientData fLocksWithSheet="0"/>
  </xdr:oneCellAnchor>
  <xdr:oneCellAnchor>
    <xdr:from>
      <xdr:col>4</xdr:col>
      <xdr:colOff>552450</xdr:colOff>
      <xdr:row>37</xdr:row>
      <xdr:rowOff>104775</xdr:rowOff>
    </xdr:from>
    <xdr:ext cx="3505200" cy="1285875"/>
    <xdr:sp macro="" textlink="">
      <xdr:nvSpPr>
        <xdr:cNvPr id="30" name="Shape 30">
          <a:extLst>
            <a:ext uri="{FF2B5EF4-FFF2-40B4-BE49-F238E27FC236}">
              <a16:creationId xmlns:a16="http://schemas.microsoft.com/office/drawing/2014/main" id="{00000000-0008-0000-0800-00001E000000}"/>
            </a:ext>
          </a:extLst>
        </xdr:cNvPr>
        <xdr:cNvSpPr txBox="1"/>
      </xdr:nvSpPr>
      <xdr:spPr>
        <a:xfrm>
          <a:off x="3598163" y="3141825"/>
          <a:ext cx="3495675" cy="1276350"/>
        </a:xfrm>
        <a:prstGeom prst="rect">
          <a:avLst/>
        </a:prstGeom>
        <a:noFill/>
        <a:ln w="9525" cap="flat" cmpd="sng">
          <a:solidFill>
            <a:srgbClr val="C0C0C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72000" tIns="46800" rIns="90000" bIns="468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000" b="0" i="0" u="none" strike="noStrike">
              <a:solidFill>
                <a:srgbClr val="000000"/>
              </a:solidFill>
              <a:latin typeface="Tahoma"/>
              <a:ea typeface="Tahoma"/>
              <a:cs typeface="Tahoma"/>
              <a:sym typeface="Tahoma"/>
            </a:rPr>
            <a:t>   © e.ditor consulting s.l. y los autores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000" b="0" i="0" u="none" strike="noStrike">
              <a:solidFill>
                <a:srgbClr val="000000"/>
              </a:solidFill>
              <a:latin typeface="Tahoma"/>
              <a:ea typeface="Tahoma"/>
              <a:cs typeface="Tahoma"/>
              <a:sym typeface="Tahoma"/>
            </a:rPr>
            <a:t>    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000" b="0" i="0" u="none" strike="noStrike">
              <a:solidFill>
                <a:srgbClr val="000000"/>
              </a:solidFill>
              <a:latin typeface="Tahoma"/>
              <a:ea typeface="Tahoma"/>
              <a:cs typeface="Tahoma"/>
              <a:sym typeface="Tahoma"/>
            </a:rPr>
            <a:t>La venta, comercialización o distribución por cualquier medio, soporte o formato no está permitida sin el permiso previo y por escrito de sus autores.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000" b="0" i="0" u="none" strike="noStrike">
              <a:solidFill>
                <a:srgbClr val="000000"/>
              </a:solidFill>
              <a:latin typeface="Tahoma"/>
              <a:ea typeface="Tahoma"/>
              <a:cs typeface="Tahoma"/>
              <a:sym typeface="Tahoma"/>
            </a:rPr>
            <a:t>    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000" b="0" i="0" u="none" strike="noStrike">
              <a:solidFill>
                <a:srgbClr val="000000"/>
              </a:solidFill>
              <a:latin typeface="Tahoma"/>
              <a:ea typeface="Tahoma"/>
              <a:cs typeface="Tahoma"/>
              <a:sym typeface="Tahoma"/>
            </a:rPr>
            <a:t>                  Contacto: info@e.ditor.com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000" b="0" i="0" u="none" strike="noStrike">
            <a:solidFill>
              <a:srgbClr val="000000"/>
            </a:solidFill>
            <a:latin typeface="Tahoma"/>
            <a:ea typeface="Tahoma"/>
            <a:cs typeface="Tahoma"/>
            <a:sym typeface="Tahoma"/>
          </a:endParaRPr>
        </a:p>
      </xdr:txBody>
    </xdr:sp>
    <xdr:clientData fLocksWithSheet="0"/>
  </xdr:oneCellAnchor>
  <xdr:oneCellAnchor>
    <xdr:from>
      <xdr:col>4</xdr:col>
      <xdr:colOff>123825</xdr:colOff>
      <xdr:row>35</xdr:row>
      <xdr:rowOff>142875</xdr:rowOff>
    </xdr:from>
    <xdr:ext cx="552450" cy="533400"/>
    <xdr:pic>
      <xdr:nvPicPr>
        <xdr:cNvPr id="2" name="image15.png" descr="attention_niels_epting_0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F7F7F"/>
    <pageSetUpPr fitToPage="1"/>
  </sheetPr>
  <dimension ref="A1:AC920"/>
  <sheetViews>
    <sheetView showGridLines="0" topLeftCell="B1" workbookViewId="0">
      <selection activeCell="E20" sqref="E20"/>
    </sheetView>
  </sheetViews>
  <sheetFormatPr baseColWidth="10" defaultColWidth="14.42578125" defaultRowHeight="15" customHeight="1"/>
  <cols>
    <col min="1" max="1" width="2.85546875" hidden="1" customWidth="1"/>
    <col min="2" max="2" width="7.42578125" customWidth="1"/>
    <col min="3" max="3" width="10.140625" customWidth="1"/>
    <col min="4" max="4" width="9.5703125" customWidth="1"/>
    <col min="5" max="5" width="11.42578125" customWidth="1"/>
    <col min="6" max="6" width="8.140625" customWidth="1"/>
    <col min="7" max="7" width="10.7109375" customWidth="1"/>
    <col min="8" max="8" width="7.28515625" customWidth="1"/>
    <col min="9" max="9" width="14.85546875" customWidth="1"/>
    <col min="10" max="10" width="13.5703125" customWidth="1"/>
    <col min="11" max="11" width="10.7109375" customWidth="1"/>
    <col min="12" max="12" width="12.42578125" customWidth="1"/>
    <col min="13" max="13" width="6.140625" customWidth="1"/>
    <col min="14" max="14" width="3.5703125" customWidth="1"/>
    <col min="15" max="29" width="16.42578125" customWidth="1"/>
  </cols>
  <sheetData>
    <row r="1" spans="1:29" ht="15" customHeight="1">
      <c r="C1" s="19" t="s">
        <v>19</v>
      </c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29" ht="15.75" customHeight="1">
      <c r="L2" s="20"/>
      <c r="M2" s="20"/>
      <c r="N2" s="20"/>
      <c r="O2" s="20"/>
    </row>
    <row r="3" spans="1:29" ht="36" customHeight="1">
      <c r="C3" s="719" t="s">
        <v>21</v>
      </c>
      <c r="D3" s="720"/>
      <c r="E3" s="720"/>
      <c r="F3" s="720"/>
      <c r="G3" s="720"/>
      <c r="H3" s="720"/>
      <c r="I3" s="720"/>
      <c r="J3" s="720"/>
      <c r="K3" s="721"/>
      <c r="L3" s="20"/>
      <c r="M3" s="20"/>
      <c r="N3" s="20"/>
      <c r="O3" s="20"/>
    </row>
    <row r="4" spans="1:29" ht="21.75" customHeight="1">
      <c r="C4" s="722"/>
      <c r="D4" s="723"/>
      <c r="E4" s="723"/>
      <c r="F4" s="723"/>
      <c r="G4" s="723"/>
      <c r="H4" s="723"/>
      <c r="I4" s="723"/>
      <c r="J4" s="723"/>
      <c r="K4" s="724"/>
      <c r="L4" s="20"/>
      <c r="M4" s="20"/>
      <c r="N4" s="20"/>
      <c r="O4" s="20"/>
      <c r="Q4" s="24" t="s">
        <v>23</v>
      </c>
    </row>
    <row r="5" spans="1:29" ht="28.5" customHeight="1">
      <c r="C5" s="725" t="s">
        <v>24</v>
      </c>
      <c r="D5" s="726"/>
      <c r="E5" s="727" t="s">
        <v>25</v>
      </c>
      <c r="F5" s="728"/>
      <c r="G5" s="729"/>
      <c r="H5" s="730" t="s">
        <v>27</v>
      </c>
      <c r="I5" s="729"/>
      <c r="J5" s="26">
        <f>$D$14</f>
        <v>2020</v>
      </c>
      <c r="K5" s="27"/>
      <c r="L5" s="20"/>
      <c r="M5" s="20"/>
      <c r="N5" s="20"/>
      <c r="O5" s="20"/>
    </row>
    <row r="6" spans="1:29" ht="24" customHeight="1">
      <c r="C6" s="29" t="s">
        <v>30</v>
      </c>
      <c r="D6" s="731" t="s">
        <v>31</v>
      </c>
      <c r="E6" s="732"/>
      <c r="F6" s="732"/>
      <c r="G6" s="732"/>
      <c r="H6" s="732"/>
      <c r="I6" s="732"/>
      <c r="J6" s="733"/>
      <c r="K6" s="31"/>
      <c r="L6" s="20"/>
      <c r="M6" s="20"/>
      <c r="N6" s="20"/>
      <c r="O6" s="20"/>
    </row>
    <row r="7" spans="1:29" ht="15.75" customHeight="1">
      <c r="C7" s="32"/>
      <c r="D7" s="33"/>
      <c r="E7" s="33"/>
      <c r="F7" s="33"/>
      <c r="G7" s="33"/>
      <c r="H7" s="33"/>
      <c r="I7" s="33"/>
      <c r="J7" s="33"/>
      <c r="K7" s="34"/>
      <c r="L7" s="20"/>
      <c r="M7" s="20"/>
      <c r="N7" s="20"/>
      <c r="O7" s="20"/>
    </row>
    <row r="8" spans="1:29" ht="15.75" customHeight="1">
      <c r="C8" s="32"/>
      <c r="D8" s="33"/>
      <c r="E8" s="33"/>
      <c r="F8" s="33"/>
      <c r="G8" s="33"/>
      <c r="H8" s="33"/>
      <c r="I8" s="33"/>
      <c r="J8" s="33"/>
      <c r="K8" s="34"/>
      <c r="L8" s="20"/>
      <c r="M8" s="20"/>
      <c r="N8" s="20"/>
      <c r="O8" s="20"/>
    </row>
    <row r="9" spans="1:29" ht="15.75" customHeight="1">
      <c r="C9" s="32"/>
      <c r="D9" s="33"/>
      <c r="E9" s="33"/>
      <c r="F9" s="33"/>
      <c r="G9" s="33"/>
      <c r="H9" s="33"/>
      <c r="I9" s="33"/>
      <c r="J9" s="33"/>
      <c r="K9" s="35"/>
      <c r="L9" s="20"/>
      <c r="M9" s="20"/>
      <c r="N9" s="20"/>
      <c r="O9" s="20"/>
    </row>
    <row r="10" spans="1:29" ht="15.75" customHeight="1">
      <c r="C10" s="32"/>
      <c r="D10" s="36"/>
      <c r="E10" s="36"/>
      <c r="F10" s="36"/>
      <c r="G10" s="36"/>
      <c r="H10" s="36"/>
      <c r="I10" s="36"/>
      <c r="J10" s="36"/>
      <c r="K10" s="37"/>
      <c r="L10" s="20"/>
      <c r="M10" s="20"/>
      <c r="N10" s="20"/>
      <c r="O10" s="20"/>
    </row>
    <row r="11" spans="1:29" ht="15.75" customHeight="1">
      <c r="C11" s="32"/>
      <c r="D11" s="33"/>
      <c r="E11" s="33"/>
      <c r="F11" s="33"/>
      <c r="G11" s="33"/>
      <c r="H11" s="33"/>
      <c r="I11" s="33"/>
      <c r="J11" s="33"/>
      <c r="K11" s="35"/>
      <c r="L11" s="20"/>
      <c r="M11" s="20"/>
      <c r="N11" s="20"/>
      <c r="O11" s="20"/>
    </row>
    <row r="12" spans="1:29" ht="15.75" customHeight="1">
      <c r="C12" s="32"/>
      <c r="D12" s="33"/>
      <c r="E12" s="33"/>
      <c r="F12" s="33"/>
      <c r="G12" s="33"/>
      <c r="H12" s="33"/>
      <c r="I12" s="33"/>
      <c r="J12" s="33"/>
      <c r="K12" s="35"/>
      <c r="L12" s="20"/>
      <c r="M12" s="20"/>
      <c r="N12" s="20"/>
      <c r="O12" s="20"/>
    </row>
    <row r="13" spans="1:29" ht="16.5" customHeight="1">
      <c r="C13" s="39"/>
      <c r="D13" s="33"/>
      <c r="E13" s="33"/>
      <c r="F13" s="33"/>
      <c r="G13" s="33"/>
      <c r="H13" s="33"/>
      <c r="I13" s="33"/>
      <c r="J13" s="33"/>
      <c r="K13" s="35"/>
      <c r="L13" s="20"/>
      <c r="M13" s="20"/>
      <c r="N13" s="20"/>
      <c r="O13" s="20"/>
    </row>
    <row r="14" spans="1:29" ht="24" customHeight="1">
      <c r="A14" s="24"/>
      <c r="B14" s="24"/>
      <c r="C14" s="41"/>
      <c r="D14" s="43">
        <v>2020</v>
      </c>
      <c r="E14" s="45"/>
      <c r="F14" s="45"/>
      <c r="G14" s="45"/>
      <c r="H14" s="45"/>
      <c r="I14" s="45"/>
      <c r="J14" s="45"/>
      <c r="K14" s="46"/>
      <c r="L14" s="20"/>
      <c r="M14" s="20"/>
      <c r="N14" s="20"/>
      <c r="O14" s="20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</row>
    <row r="15" spans="1:29" ht="6.75" customHeight="1">
      <c r="A15" s="24"/>
      <c r="B15" s="24"/>
      <c r="C15" s="734"/>
      <c r="D15" s="735"/>
      <c r="E15" s="735"/>
      <c r="F15" s="735"/>
      <c r="G15" s="735"/>
      <c r="H15" s="735"/>
      <c r="I15" s="735"/>
      <c r="J15" s="735"/>
      <c r="K15" s="736"/>
      <c r="L15" s="20"/>
      <c r="M15" s="20"/>
      <c r="N15" s="20"/>
      <c r="O15" s="20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</row>
    <row r="16" spans="1:29" ht="15" customHeight="1">
      <c r="A16" s="48">
        <f ca="1">TODAY()</f>
        <v>45936</v>
      </c>
      <c r="B16" s="24"/>
      <c r="C16" s="737"/>
      <c r="D16" s="738"/>
      <c r="E16" s="738"/>
      <c r="F16" s="738"/>
      <c r="G16" s="738"/>
      <c r="H16" s="738"/>
      <c r="I16" s="738"/>
      <c r="J16" s="738"/>
      <c r="K16" s="739"/>
      <c r="L16" s="20"/>
      <c r="M16" s="20"/>
      <c r="N16" s="20"/>
      <c r="O16" s="20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</row>
    <row r="17" spans="1:29" ht="16.5" customHeight="1">
      <c r="A17" s="24"/>
      <c r="B17" s="24"/>
      <c r="C17" s="19"/>
      <c r="D17" s="19"/>
      <c r="E17" s="19"/>
      <c r="F17" s="19"/>
      <c r="G17" s="19"/>
      <c r="H17" s="19"/>
      <c r="I17" s="19"/>
      <c r="J17" s="19"/>
      <c r="K17" s="20"/>
      <c r="L17" s="20"/>
      <c r="M17" s="20"/>
      <c r="N17" s="20"/>
      <c r="O17" s="20"/>
      <c r="P17" s="1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</row>
    <row r="18" spans="1:29" ht="11.25" customHeight="1">
      <c r="A18" s="24"/>
      <c r="B18" s="24"/>
      <c r="C18" s="53"/>
      <c r="D18" s="53"/>
      <c r="E18" s="54"/>
      <c r="F18" s="54"/>
      <c r="G18" s="54"/>
      <c r="H18" s="55"/>
      <c r="I18" s="55"/>
      <c r="J18" s="54"/>
      <c r="K18" s="56"/>
      <c r="L18" s="58"/>
      <c r="M18" s="58"/>
      <c r="N18" s="58"/>
      <c r="O18" s="1"/>
      <c r="P18" s="1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</row>
    <row r="19" spans="1:29" ht="11.25" customHeight="1">
      <c r="A19" s="24"/>
      <c r="B19" s="24"/>
      <c r="C19" s="53"/>
      <c r="D19" s="53"/>
      <c r="E19" s="54"/>
      <c r="F19" s="54"/>
      <c r="G19" s="54"/>
      <c r="H19" s="18"/>
      <c r="I19" s="18"/>
      <c r="J19" s="54"/>
      <c r="K19" s="56"/>
      <c r="L19" s="60"/>
      <c r="M19" s="60"/>
      <c r="N19" s="60"/>
      <c r="O19" s="1"/>
      <c r="P19" s="1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</row>
    <row r="20" spans="1:29" ht="12.75" customHeight="1">
      <c r="A20" s="24"/>
      <c r="B20" s="24"/>
      <c r="C20" s="53"/>
      <c r="D20" s="53"/>
      <c r="E20" s="64"/>
      <c r="F20" s="64"/>
      <c r="G20" s="64"/>
      <c r="H20" s="64"/>
      <c r="I20" s="64"/>
      <c r="J20" s="64"/>
      <c r="K20" s="60"/>
      <c r="L20" s="60"/>
      <c r="M20" s="60"/>
      <c r="N20" s="60"/>
      <c r="O20" s="1"/>
      <c r="P20" s="1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</row>
    <row r="21" spans="1:29" ht="12.75" customHeight="1">
      <c r="A21" s="24"/>
      <c r="B21" s="24"/>
      <c r="C21" s="53"/>
      <c r="D21" s="53"/>
      <c r="E21" s="64"/>
      <c r="F21" s="64"/>
      <c r="G21" s="64"/>
      <c r="H21" s="64"/>
      <c r="I21" s="64"/>
      <c r="J21" s="64"/>
      <c r="K21" s="60"/>
      <c r="L21" s="60"/>
      <c r="M21" s="60"/>
      <c r="N21" s="60"/>
      <c r="O21" s="1"/>
      <c r="P21" s="1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</row>
    <row r="22" spans="1:29" ht="12.75" customHeight="1">
      <c r="A22" s="24"/>
      <c r="B22" s="24"/>
      <c r="C22" s="53"/>
      <c r="D22" s="53"/>
      <c r="E22" s="64"/>
      <c r="F22" s="64"/>
      <c r="G22" s="64"/>
      <c r="H22" s="64"/>
      <c r="I22" s="64"/>
      <c r="J22" s="64"/>
      <c r="K22" s="60"/>
      <c r="L22" s="60"/>
      <c r="M22" s="60"/>
      <c r="N22" s="60"/>
      <c r="O22" s="1"/>
      <c r="P22" s="1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</row>
    <row r="23" spans="1:29" ht="12.75" customHeight="1">
      <c r="A23" s="24"/>
      <c r="B23" s="24"/>
      <c r="C23" s="53"/>
      <c r="D23" s="53"/>
      <c r="E23" s="64"/>
      <c r="F23" s="64"/>
      <c r="G23" s="64"/>
      <c r="H23" s="64"/>
      <c r="I23" s="64"/>
      <c r="J23" s="64"/>
      <c r="K23" s="60"/>
      <c r="L23" s="60"/>
      <c r="M23" s="60"/>
      <c r="N23" s="60"/>
      <c r="O23" s="1"/>
      <c r="P23" s="1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</row>
    <row r="24" spans="1:29" ht="15" customHeight="1">
      <c r="A24" s="24"/>
      <c r="B24" s="24"/>
      <c r="C24" s="53"/>
      <c r="D24" s="53"/>
      <c r="E24" s="70"/>
      <c r="F24" s="712"/>
      <c r="G24" s="690"/>
      <c r="H24" s="18"/>
      <c r="I24" s="18"/>
      <c r="J24" s="18"/>
      <c r="K24" s="60"/>
      <c r="L24" s="713"/>
      <c r="M24" s="714"/>
      <c r="N24" s="715"/>
      <c r="O24" s="1"/>
      <c r="P24" s="1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</row>
    <row r="25" spans="1:29" ht="15" customHeight="1">
      <c r="A25" s="24"/>
      <c r="B25" s="24"/>
      <c r="C25" s="53"/>
      <c r="D25" s="53"/>
      <c r="E25" s="70"/>
      <c r="F25" s="690"/>
      <c r="G25" s="690"/>
      <c r="H25" s="18"/>
      <c r="I25" s="18"/>
      <c r="J25" s="18"/>
      <c r="K25" s="60"/>
      <c r="L25" s="716"/>
      <c r="M25" s="717"/>
      <c r="N25" s="718"/>
      <c r="O25" s="1"/>
      <c r="P25" s="1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</row>
    <row r="26" spans="1:29" ht="12.75" customHeight="1">
      <c r="A26" s="24"/>
      <c r="B26" s="24"/>
      <c r="C26" s="53"/>
      <c r="D26" s="53"/>
      <c r="E26" s="75"/>
      <c r="F26" s="75"/>
      <c r="G26" s="93"/>
      <c r="H26" s="93"/>
      <c r="I26" s="93"/>
      <c r="J26" s="93"/>
      <c r="K26" s="93"/>
      <c r="L26" s="75"/>
      <c r="M26" s="75"/>
      <c r="N26" s="75"/>
      <c r="O26" s="53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</row>
    <row r="27" spans="1:29" ht="12.75" customHeight="1">
      <c r="A27" s="24"/>
      <c r="B27" s="24"/>
      <c r="C27" s="53"/>
      <c r="D27" s="53"/>
      <c r="E27" s="96"/>
      <c r="F27" s="96"/>
      <c r="G27" s="98"/>
      <c r="H27" s="98"/>
      <c r="I27" s="98"/>
      <c r="J27" s="98"/>
      <c r="K27" s="98"/>
      <c r="L27" s="96"/>
      <c r="M27" s="101"/>
      <c r="N27" s="96"/>
      <c r="O27" s="53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</row>
    <row r="28" spans="1:29" ht="12.75" customHeight="1">
      <c r="A28" s="24"/>
      <c r="B28" s="24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</row>
    <row r="29" spans="1:29" ht="12.75" customHeight="1">
      <c r="A29" s="24"/>
      <c r="B29" s="24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</row>
    <row r="30" spans="1:29" ht="12.75" customHeight="1">
      <c r="A30" s="24"/>
      <c r="B30" s="24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</row>
    <row r="31" spans="1:29" ht="12.75" customHeight="1">
      <c r="A31" s="24"/>
      <c r="B31" s="24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</row>
    <row r="32" spans="1:29" ht="12.75" customHeight="1">
      <c r="A32" s="24"/>
      <c r="B32" s="24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</row>
    <row r="33" spans="1:29" ht="12.75" customHeight="1">
      <c r="A33" s="24"/>
      <c r="B33" s="24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</row>
    <row r="34" spans="1:29" ht="12.75" customHeight="1">
      <c r="A34" s="24"/>
      <c r="B34" s="24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</row>
    <row r="35" spans="1:29" ht="12.75" customHeight="1">
      <c r="A35" s="24"/>
      <c r="B35" s="24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</row>
    <row r="36" spans="1:29" ht="12.75" customHeight="1">
      <c r="A36" s="24"/>
      <c r="B36" s="24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</row>
    <row r="37" spans="1:29" ht="12.75" customHeight="1">
      <c r="A37" s="24"/>
      <c r="B37" s="24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</row>
    <row r="38" spans="1:29" ht="12.75" customHeight="1">
      <c r="A38" s="24"/>
      <c r="B38" s="24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</row>
    <row r="39" spans="1:29" ht="12.75" customHeight="1">
      <c r="A39" s="24"/>
      <c r="B39" s="24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</row>
    <row r="40" spans="1:29" ht="12.75" customHeight="1">
      <c r="A40" s="24"/>
      <c r="B40" s="24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</row>
    <row r="41" spans="1:29" ht="12.75" customHeight="1">
      <c r="A41" s="24"/>
      <c r="B41" s="24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</row>
    <row r="42" spans="1:29" ht="12.75" customHeight="1">
      <c r="A42" s="24"/>
      <c r="B42" s="24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</row>
    <row r="43" spans="1:29" ht="12.75" customHeight="1">
      <c r="A43" s="24"/>
      <c r="B43" s="24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</row>
    <row r="44" spans="1:29" ht="12.75" customHeight="1">
      <c r="A44" s="24"/>
      <c r="B44" s="24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</row>
    <row r="45" spans="1:29" ht="12.75" customHeight="1">
      <c r="A45" s="24"/>
      <c r="B45" s="24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</row>
    <row r="46" spans="1:29" ht="12.75" customHeight="1">
      <c r="A46" s="24"/>
      <c r="B46" s="24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</row>
    <row r="47" spans="1:29" ht="12.75" customHeight="1">
      <c r="A47" s="24"/>
      <c r="B47" s="24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</row>
    <row r="48" spans="1:29" ht="12.75" customHeight="1">
      <c r="A48" s="24"/>
      <c r="B48" s="24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</row>
    <row r="49" spans="1:29" ht="12.75" customHeight="1">
      <c r="A49" s="24"/>
      <c r="B49" s="24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</row>
    <row r="50" spans="1:29" ht="12.75" customHeight="1">
      <c r="A50" s="24"/>
      <c r="B50" s="24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</row>
    <row r="51" spans="1:29" ht="12.75" customHeight="1">
      <c r="A51" s="24"/>
      <c r="B51" s="24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</row>
    <row r="52" spans="1:29" ht="12.75" customHeight="1">
      <c r="A52" s="24"/>
      <c r="B52" s="24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</row>
    <row r="53" spans="1:29" ht="12.75" customHeight="1">
      <c r="A53" s="24"/>
      <c r="B53" s="24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</row>
    <row r="54" spans="1:29" ht="12.75" customHeight="1">
      <c r="A54" s="24"/>
      <c r="B54" s="24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</row>
    <row r="55" spans="1:29" ht="12.75" customHeight="1">
      <c r="A55" s="24"/>
      <c r="B55" s="24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</row>
    <row r="56" spans="1:29" ht="12.75" customHeight="1">
      <c r="A56" s="24"/>
      <c r="B56" s="24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</row>
    <row r="57" spans="1:29" ht="12.75" customHeight="1">
      <c r="A57" s="24"/>
      <c r="B57" s="24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</row>
    <row r="58" spans="1:29" ht="12.75" customHeight="1">
      <c r="A58" s="24"/>
      <c r="B58" s="24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</row>
    <row r="59" spans="1:29" ht="12.75" customHeight="1">
      <c r="A59" s="24"/>
      <c r="B59" s="24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</row>
    <row r="60" spans="1:29" ht="12.75" customHeight="1">
      <c r="A60" s="24"/>
      <c r="B60" s="24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</row>
    <row r="61" spans="1:29" ht="12.75" customHeight="1">
      <c r="A61" s="24"/>
      <c r="B61" s="24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</row>
    <row r="62" spans="1:29" ht="12.75" customHeight="1">
      <c r="A62" s="24"/>
      <c r="B62" s="24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</row>
    <row r="63" spans="1:29" ht="12.75" customHeight="1">
      <c r="A63" s="24"/>
      <c r="B63" s="24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</row>
    <row r="64" spans="1:29" ht="12.75" customHeight="1">
      <c r="A64" s="24"/>
      <c r="B64" s="24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</row>
    <row r="65" spans="1:29" ht="12.75" customHeight="1">
      <c r="A65" s="24"/>
      <c r="B65" s="24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</row>
    <row r="66" spans="1:29" ht="12.75" customHeight="1">
      <c r="A66" s="24"/>
      <c r="B66" s="24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</row>
    <row r="67" spans="1:29" ht="12.75" customHeight="1">
      <c r="A67" s="24"/>
      <c r="B67" s="24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</row>
    <row r="68" spans="1:29" ht="12.75" customHeight="1">
      <c r="A68" s="24"/>
      <c r="B68" s="24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</row>
    <row r="69" spans="1:29" ht="12.75" customHeight="1">
      <c r="A69" s="24"/>
      <c r="B69" s="24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</row>
    <row r="70" spans="1:29" ht="12.75" customHeight="1">
      <c r="A70" s="24"/>
      <c r="B70" s="24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</row>
    <row r="71" spans="1:29" ht="12.75" customHeight="1">
      <c r="A71" s="24"/>
      <c r="B71" s="24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</row>
    <row r="72" spans="1:29" ht="12.75" customHeight="1">
      <c r="A72" s="24"/>
      <c r="B72" s="24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</row>
    <row r="73" spans="1:29" ht="12.75" customHeight="1">
      <c r="A73" s="24"/>
      <c r="B73" s="24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</row>
    <row r="74" spans="1:29" ht="12.75" customHeight="1">
      <c r="A74" s="24"/>
      <c r="B74" s="24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</row>
    <row r="75" spans="1:29" ht="12.75" customHeight="1">
      <c r="A75" s="24"/>
      <c r="B75" s="24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</row>
    <row r="76" spans="1:29" ht="12.75" customHeight="1">
      <c r="A76" s="24"/>
      <c r="B76" s="24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</row>
    <row r="77" spans="1:29" ht="12.75" customHeight="1">
      <c r="A77" s="24"/>
      <c r="B77" s="24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</row>
    <row r="78" spans="1:29" ht="12.75" customHeight="1">
      <c r="A78" s="24"/>
      <c r="B78" s="24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</row>
    <row r="79" spans="1:29" ht="12.75" customHeight="1">
      <c r="A79" s="24"/>
      <c r="B79" s="24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</row>
    <row r="80" spans="1:29" ht="12.75" customHeight="1">
      <c r="A80" s="24"/>
      <c r="B80" s="24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</row>
    <row r="81" spans="1:29" ht="12.75" customHeight="1">
      <c r="A81" s="24"/>
      <c r="B81" s="24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</row>
    <row r="82" spans="1:29" ht="12.75" customHeight="1">
      <c r="A82" s="24"/>
      <c r="B82" s="24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</row>
    <row r="83" spans="1:29" ht="12.75" customHeight="1">
      <c r="A83" s="24"/>
      <c r="B83" s="24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</row>
    <row r="84" spans="1:29" ht="12.75" customHeight="1">
      <c r="A84" s="24"/>
      <c r="B84" s="24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</row>
    <row r="85" spans="1:29" ht="12.75" customHeight="1">
      <c r="A85" s="24"/>
      <c r="B85" s="24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</row>
    <row r="86" spans="1:29" ht="12.75" customHeight="1">
      <c r="A86" s="24"/>
      <c r="B86" s="24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</row>
    <row r="87" spans="1:29" ht="12.75" customHeight="1">
      <c r="A87" s="24"/>
      <c r="B87" s="24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</row>
    <row r="88" spans="1:29" ht="12.75" customHeight="1">
      <c r="A88" s="24"/>
      <c r="B88" s="24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</row>
    <row r="89" spans="1:29" ht="12.75" customHeight="1">
      <c r="A89" s="24"/>
      <c r="B89" s="24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</row>
    <row r="90" spans="1:29" ht="12.75" customHeight="1">
      <c r="A90" s="24"/>
      <c r="B90" s="24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</row>
    <row r="91" spans="1:29" ht="12.75" customHeight="1">
      <c r="A91" s="24"/>
      <c r="B91" s="24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</row>
    <row r="92" spans="1:29" ht="12.75" customHeight="1">
      <c r="A92" s="24"/>
      <c r="B92" s="24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</row>
    <row r="93" spans="1:29" ht="12.75" customHeight="1">
      <c r="A93" s="24"/>
      <c r="B93" s="24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</row>
    <row r="94" spans="1:29" ht="12.75" customHeight="1">
      <c r="A94" s="24"/>
      <c r="B94" s="24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</row>
    <row r="95" spans="1:29" ht="12.75" customHeight="1">
      <c r="A95" s="24"/>
      <c r="B95" s="24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</row>
    <row r="96" spans="1:29" ht="12.75" customHeight="1">
      <c r="A96" s="24"/>
      <c r="B96" s="24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</row>
    <row r="97" spans="1:29" ht="12.75" customHeight="1">
      <c r="A97" s="24"/>
      <c r="B97" s="24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</row>
    <row r="98" spans="1:29" ht="12.75" customHeight="1">
      <c r="A98" s="24"/>
      <c r="B98" s="24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</row>
    <row r="99" spans="1:29" ht="12.75" customHeight="1">
      <c r="A99" s="24"/>
      <c r="B99" s="24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</row>
    <row r="100" spans="1:29" ht="12.75" customHeight="1">
      <c r="A100" s="24"/>
      <c r="B100" s="24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</row>
    <row r="101" spans="1:29" ht="12.75" customHeight="1">
      <c r="A101" s="24"/>
      <c r="B101" s="24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</row>
    <row r="102" spans="1:29" ht="12.75" customHeight="1">
      <c r="A102" s="24"/>
      <c r="B102" s="24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</row>
    <row r="103" spans="1:29" ht="12.75" customHeight="1">
      <c r="A103" s="24"/>
      <c r="B103" s="24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</row>
    <row r="104" spans="1:29" ht="12.75" customHeight="1">
      <c r="A104" s="24"/>
      <c r="B104" s="24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</row>
    <row r="105" spans="1:29" ht="12.75" customHeight="1">
      <c r="A105" s="24"/>
      <c r="B105" s="24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</row>
    <row r="106" spans="1:29" ht="12.75" customHeight="1">
      <c r="A106" s="24"/>
      <c r="B106" s="24"/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</row>
    <row r="107" spans="1:29" ht="12.75" customHeight="1">
      <c r="A107" s="24"/>
      <c r="B107" s="24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</row>
    <row r="108" spans="1:29" ht="12.75" customHeight="1">
      <c r="A108" s="24"/>
      <c r="B108" s="24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</row>
    <row r="109" spans="1:29" ht="12.75" customHeight="1">
      <c r="A109" s="24"/>
      <c r="B109" s="24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</row>
    <row r="110" spans="1:29" ht="12.75" customHeight="1">
      <c r="A110" s="24"/>
      <c r="B110" s="24"/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53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</row>
    <row r="111" spans="1:29" ht="12.75" customHeight="1">
      <c r="A111" s="24"/>
      <c r="B111" s="24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</row>
    <row r="112" spans="1:29" ht="12.75" customHeight="1">
      <c r="A112" s="24"/>
      <c r="B112" s="24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</row>
    <row r="113" spans="1:29" ht="12.75" customHeight="1">
      <c r="A113" s="24"/>
      <c r="B113" s="24"/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</row>
    <row r="114" spans="1:29" ht="12.75" customHeight="1">
      <c r="A114" s="24"/>
      <c r="B114" s="24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</row>
    <row r="115" spans="1:29" ht="12.75" customHeight="1">
      <c r="A115" s="24"/>
      <c r="B115" s="24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</row>
    <row r="116" spans="1:29" ht="12.75" customHeight="1">
      <c r="A116" s="24"/>
      <c r="B116" s="24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</row>
    <row r="117" spans="1:29" ht="12.75" customHeight="1">
      <c r="A117" s="24"/>
      <c r="B117" s="24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</row>
    <row r="118" spans="1:29" ht="12.75" customHeight="1">
      <c r="A118" s="24"/>
      <c r="B118" s="24"/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</row>
    <row r="119" spans="1:29" ht="12.75" customHeight="1">
      <c r="A119" s="24"/>
      <c r="B119" s="24"/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53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</row>
    <row r="120" spans="1:29" ht="12.75" customHeight="1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</row>
    <row r="121" spans="1:29" ht="12.75" customHeight="1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</row>
    <row r="122" spans="1:29" ht="12.75" customHeight="1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</row>
    <row r="123" spans="1:29" ht="12.75" customHeight="1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</row>
    <row r="124" spans="1:29" ht="12.75" customHeight="1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</row>
    <row r="125" spans="1:29" ht="12.75" customHeight="1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</row>
    <row r="126" spans="1:29" ht="12.75" customHeight="1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</row>
    <row r="127" spans="1:29" ht="12.75" customHeight="1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</row>
    <row r="128" spans="1:29" ht="12.75" customHeight="1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</row>
    <row r="129" spans="1:29" ht="12.75" customHeight="1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</row>
    <row r="130" spans="1:29" ht="12.75" customHeight="1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</row>
    <row r="131" spans="1:29" ht="12.75" customHeight="1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</row>
    <row r="132" spans="1:29" ht="12.75" customHeight="1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</row>
    <row r="133" spans="1:29" ht="12.75" customHeight="1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</row>
    <row r="134" spans="1:29" ht="12.75" customHeight="1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</row>
    <row r="135" spans="1:29" ht="12.75" customHeight="1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</row>
    <row r="136" spans="1:29" ht="12.75" customHeight="1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</row>
    <row r="137" spans="1:29" ht="12.75" customHeight="1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</row>
    <row r="138" spans="1:29" ht="12.75" customHeight="1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</row>
    <row r="139" spans="1:29" ht="12.75" customHeight="1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</row>
    <row r="140" spans="1:29" ht="12.75" customHeight="1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</row>
    <row r="141" spans="1:29" ht="12.75" customHeight="1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</row>
    <row r="142" spans="1:29" ht="12.75" customHeight="1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</row>
    <row r="143" spans="1:29" ht="12.75" customHeight="1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</row>
    <row r="144" spans="1:29" ht="12.75" customHeight="1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</row>
    <row r="145" spans="1:29" ht="12.75" customHeight="1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</row>
    <row r="146" spans="1:29" ht="12.75" customHeight="1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</row>
    <row r="147" spans="1:29" ht="12.75" customHeight="1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</row>
    <row r="148" spans="1:29" ht="12.75" customHeight="1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</row>
    <row r="149" spans="1:29" ht="12.75" customHeight="1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</row>
    <row r="150" spans="1:29" ht="12.75" customHeight="1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</row>
    <row r="151" spans="1:29" ht="12.75" customHeight="1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</row>
    <row r="152" spans="1:29" ht="12.75" customHeight="1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</row>
    <row r="153" spans="1:29" ht="12.75" customHeight="1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</row>
    <row r="154" spans="1:29" ht="12.75" customHeight="1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</row>
    <row r="155" spans="1:29" ht="12.75" customHeight="1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</row>
    <row r="156" spans="1:29" ht="12.75" customHeight="1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</row>
    <row r="157" spans="1:29" ht="12.75" customHeight="1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</row>
    <row r="158" spans="1:29" ht="12.75" customHeight="1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</row>
    <row r="159" spans="1:29" ht="12.75" customHeight="1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</row>
    <row r="160" spans="1:29" ht="12.75" customHeight="1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</row>
    <row r="161" spans="1:29" ht="12.75" customHeight="1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</row>
    <row r="162" spans="1:29" ht="12.75" customHeight="1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</row>
    <row r="163" spans="1:29" ht="12.75" customHeight="1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</row>
    <row r="164" spans="1:29" ht="12.75" customHeight="1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</row>
    <row r="165" spans="1:29" ht="12.75" customHeight="1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</row>
    <row r="166" spans="1:29" ht="12.75" customHeight="1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</row>
    <row r="167" spans="1:29" ht="12.75" customHeight="1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</row>
    <row r="168" spans="1:29" ht="12.75" customHeight="1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</row>
    <row r="169" spans="1:29" ht="12.75" customHeight="1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</row>
    <row r="170" spans="1:29" ht="12.75" customHeight="1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</row>
    <row r="171" spans="1:29" ht="12.75" customHeight="1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</row>
    <row r="172" spans="1:29" ht="12.75" customHeight="1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</row>
    <row r="173" spans="1:29" ht="12.75" customHeight="1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</row>
    <row r="174" spans="1:29" ht="12.75" customHeight="1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</row>
    <row r="175" spans="1:29" ht="12.75" customHeight="1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</row>
    <row r="176" spans="1:29" ht="12.75" customHeight="1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</row>
    <row r="177" spans="1:29" ht="12.75" customHeight="1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</row>
    <row r="178" spans="1:29" ht="12.75" customHeight="1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</row>
    <row r="179" spans="1:29" ht="12.75" customHeight="1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</row>
    <row r="180" spans="1:29" ht="12.75" customHeight="1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</row>
    <row r="181" spans="1:29" ht="12.75" customHeight="1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</row>
    <row r="182" spans="1:29" ht="12.75" customHeight="1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</row>
    <row r="183" spans="1:29" ht="12.75" customHeight="1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</row>
    <row r="184" spans="1:29" ht="7.5" customHeight="1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</row>
    <row r="185" spans="1:29" ht="24.75" customHeight="1">
      <c r="A185" s="24"/>
      <c r="B185" s="24"/>
      <c r="C185" s="710" t="s">
        <v>136</v>
      </c>
      <c r="D185" s="686"/>
      <c r="E185" s="686"/>
      <c r="F185" s="686"/>
      <c r="G185" s="686"/>
      <c r="H185" s="686"/>
      <c r="I185" s="686"/>
      <c r="J185" s="686"/>
      <c r="K185" s="686"/>
      <c r="L185" s="687"/>
      <c r="M185" s="54"/>
      <c r="N185" s="54"/>
      <c r="O185" s="5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</row>
    <row r="186" spans="1:29" ht="12.75" customHeight="1">
      <c r="A186" s="24"/>
      <c r="B186" s="24"/>
      <c r="C186" s="194"/>
      <c r="D186" s="195"/>
      <c r="E186" s="195"/>
      <c r="F186" s="195"/>
      <c r="G186" s="195"/>
      <c r="H186" s="195"/>
      <c r="I186" s="195"/>
      <c r="J186" s="195"/>
      <c r="K186" s="198"/>
      <c r="L186" s="199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</row>
    <row r="187" spans="1:29" ht="12.75" customHeight="1">
      <c r="A187" s="24"/>
      <c r="B187" s="24"/>
      <c r="C187" s="201" t="s">
        <v>140</v>
      </c>
      <c r="D187" s="203"/>
      <c r="E187" s="205"/>
      <c r="F187" s="205"/>
      <c r="G187" s="205"/>
      <c r="H187" s="205"/>
      <c r="I187" s="205"/>
      <c r="J187" s="205"/>
      <c r="K187" s="203"/>
      <c r="L187" s="207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</row>
    <row r="188" spans="1:29" ht="15" customHeight="1">
      <c r="A188" s="24"/>
      <c r="B188" s="24"/>
      <c r="C188" s="208" t="s">
        <v>142</v>
      </c>
      <c r="D188" s="203"/>
      <c r="E188" s="209"/>
      <c r="F188" s="210"/>
      <c r="G188" s="210"/>
      <c r="H188" s="210"/>
      <c r="I188" s="210"/>
      <c r="J188" s="210"/>
      <c r="K188" s="211"/>
      <c r="L188" s="207"/>
      <c r="M188" s="212"/>
      <c r="N188" s="212"/>
      <c r="O188" s="212"/>
      <c r="P188" s="213"/>
      <c r="Q188" s="213"/>
      <c r="R188" s="213"/>
      <c r="S188" s="213"/>
      <c r="T188" s="213"/>
      <c r="U188" s="213"/>
      <c r="V188" s="213"/>
      <c r="W188" s="213"/>
      <c r="X188" s="213"/>
      <c r="Y188" s="213"/>
      <c r="Z188" s="24"/>
      <c r="AA188" s="24"/>
      <c r="AB188" s="24"/>
      <c r="AC188" s="24"/>
    </row>
    <row r="189" spans="1:29" ht="15" customHeight="1">
      <c r="A189" s="24"/>
      <c r="B189" s="24"/>
      <c r="C189" s="208" t="s">
        <v>143</v>
      </c>
      <c r="D189" s="203"/>
      <c r="E189" s="210"/>
      <c r="F189" s="210"/>
      <c r="G189" s="210"/>
      <c r="H189" s="210"/>
      <c r="I189" s="210"/>
      <c r="J189" s="210"/>
      <c r="K189" s="211"/>
      <c r="L189" s="207"/>
      <c r="M189" s="212"/>
      <c r="N189" s="212"/>
      <c r="O189" s="212"/>
      <c r="P189" s="213"/>
      <c r="Q189" s="213"/>
      <c r="R189" s="213"/>
      <c r="S189" s="213"/>
      <c r="T189" s="213"/>
      <c r="U189" s="213"/>
      <c r="V189" s="213"/>
      <c r="W189" s="213"/>
      <c r="X189" s="213"/>
      <c r="Y189" s="213"/>
      <c r="Z189" s="24"/>
      <c r="AA189" s="24"/>
      <c r="AB189" s="24"/>
      <c r="AC189" s="24"/>
    </row>
    <row r="190" spans="1:29" ht="15" customHeight="1">
      <c r="A190" s="24"/>
      <c r="B190" s="24"/>
      <c r="C190" s="214" t="s">
        <v>144</v>
      </c>
      <c r="D190" s="203"/>
      <c r="E190" s="210"/>
      <c r="F190" s="210"/>
      <c r="G190" s="210"/>
      <c r="H190" s="210"/>
      <c r="I190" s="210"/>
      <c r="J190" s="210"/>
      <c r="K190" s="211"/>
      <c r="L190" s="207"/>
      <c r="M190" s="212"/>
      <c r="N190" s="212"/>
      <c r="O190" s="212"/>
      <c r="P190" s="213"/>
      <c r="Q190" s="213"/>
      <c r="R190" s="213"/>
      <c r="S190" s="213"/>
      <c r="T190" s="213"/>
      <c r="U190" s="213"/>
      <c r="V190" s="213"/>
      <c r="W190" s="213"/>
      <c r="X190" s="213"/>
      <c r="Y190" s="213"/>
      <c r="Z190" s="24"/>
      <c r="AA190" s="24"/>
      <c r="AB190" s="24"/>
      <c r="AC190" s="24"/>
    </row>
    <row r="191" spans="1:29" ht="15" customHeight="1">
      <c r="A191" s="24"/>
      <c r="B191" s="24"/>
      <c r="C191" s="208" t="s">
        <v>145</v>
      </c>
      <c r="D191" s="203"/>
      <c r="E191" s="210"/>
      <c r="F191" s="210"/>
      <c r="G191" s="210"/>
      <c r="H191" s="210"/>
      <c r="I191" s="210"/>
      <c r="J191" s="210"/>
      <c r="K191" s="211"/>
      <c r="L191" s="207"/>
      <c r="M191" s="212"/>
      <c r="N191" s="212"/>
      <c r="O191" s="212"/>
      <c r="P191" s="213"/>
      <c r="Q191" s="213"/>
      <c r="R191" s="213"/>
      <c r="S191" s="213"/>
      <c r="T191" s="213"/>
      <c r="U191" s="213"/>
      <c r="V191" s="213"/>
      <c r="W191" s="213"/>
      <c r="X191" s="213"/>
      <c r="Y191" s="213"/>
      <c r="Z191" s="24"/>
      <c r="AA191" s="24"/>
      <c r="AB191" s="24"/>
      <c r="AC191" s="24"/>
    </row>
    <row r="192" spans="1:29" ht="15" customHeight="1">
      <c r="A192" s="24"/>
      <c r="B192" s="24"/>
      <c r="C192" s="214" t="s">
        <v>146</v>
      </c>
      <c r="D192" s="203"/>
      <c r="E192" s="210"/>
      <c r="F192" s="210"/>
      <c r="G192" s="210"/>
      <c r="H192" s="210"/>
      <c r="I192" s="210"/>
      <c r="J192" s="210"/>
      <c r="K192" s="211"/>
      <c r="L192" s="207"/>
      <c r="M192" s="212"/>
      <c r="N192" s="212"/>
      <c r="O192" s="212"/>
      <c r="P192" s="213"/>
      <c r="Q192" s="213"/>
      <c r="R192" s="213"/>
      <c r="S192" s="213"/>
      <c r="T192" s="213"/>
      <c r="U192" s="213"/>
      <c r="V192" s="213"/>
      <c r="W192" s="213"/>
      <c r="X192" s="213"/>
      <c r="Y192" s="213"/>
      <c r="Z192" s="24"/>
      <c r="AA192" s="24"/>
      <c r="AB192" s="24"/>
      <c r="AC192" s="24"/>
    </row>
    <row r="193" spans="1:29" ht="12.75" customHeight="1">
      <c r="A193" s="24"/>
      <c r="B193" s="24"/>
      <c r="C193" s="215"/>
      <c r="D193" s="216"/>
      <c r="E193" s="216"/>
      <c r="F193" s="210"/>
      <c r="G193" s="210"/>
      <c r="H193" s="210"/>
      <c r="I193" s="210"/>
      <c r="J193" s="210"/>
      <c r="K193" s="211"/>
      <c r="L193" s="207"/>
      <c r="M193" s="212"/>
      <c r="N193" s="212"/>
      <c r="O193" s="212"/>
      <c r="P193" s="213"/>
      <c r="Q193" s="213"/>
      <c r="R193" s="213"/>
      <c r="S193" s="213"/>
      <c r="T193" s="213"/>
      <c r="U193" s="213"/>
      <c r="V193" s="213"/>
      <c r="W193" s="213"/>
      <c r="X193" s="213"/>
      <c r="Y193" s="213"/>
      <c r="Z193" s="24"/>
      <c r="AA193" s="24"/>
      <c r="AB193" s="24"/>
      <c r="AC193" s="24"/>
    </row>
    <row r="194" spans="1:29" ht="12.75" customHeight="1">
      <c r="A194" s="24"/>
      <c r="B194" s="24"/>
      <c r="C194" s="215"/>
      <c r="D194" s="217" t="s">
        <v>147</v>
      </c>
      <c r="E194" s="218"/>
      <c r="F194" s="210"/>
      <c r="G194" s="210"/>
      <c r="H194" s="210"/>
      <c r="I194" s="219"/>
      <c r="J194" s="219"/>
      <c r="K194" s="220"/>
      <c r="L194" s="207"/>
      <c r="M194" s="212"/>
      <c r="N194" s="212"/>
      <c r="O194" s="212"/>
      <c r="P194" s="213"/>
      <c r="Q194" s="213"/>
      <c r="R194" s="213"/>
      <c r="S194" s="213"/>
      <c r="T194" s="213"/>
      <c r="U194" s="213"/>
      <c r="V194" s="213"/>
      <c r="W194" s="213"/>
      <c r="X194" s="213"/>
      <c r="Y194" s="213"/>
      <c r="Z194" s="24"/>
      <c r="AA194" s="24"/>
      <c r="AB194" s="24"/>
      <c r="AC194" s="24"/>
    </row>
    <row r="195" spans="1:29" ht="12.75" customHeight="1">
      <c r="A195" s="24"/>
      <c r="B195" s="24"/>
      <c r="C195" s="215"/>
      <c r="D195" s="210"/>
      <c r="E195" s="221" t="s">
        <v>148</v>
      </c>
      <c r="F195" s="210"/>
      <c r="G195" s="210"/>
      <c r="H195" s="210"/>
      <c r="I195" s="210"/>
      <c r="J195" s="210"/>
      <c r="K195" s="211"/>
      <c r="L195" s="207"/>
      <c r="M195" s="212"/>
      <c r="N195" s="212"/>
      <c r="O195" s="212"/>
      <c r="P195" s="213"/>
      <c r="Q195" s="213"/>
      <c r="R195" s="213"/>
      <c r="S195" s="213"/>
      <c r="T195" s="213"/>
      <c r="U195" s="213"/>
      <c r="V195" s="213"/>
      <c r="W195" s="213"/>
      <c r="X195" s="213"/>
      <c r="Y195" s="213"/>
      <c r="Z195" s="24"/>
      <c r="AA195" s="24"/>
      <c r="AB195" s="24"/>
      <c r="AC195" s="24"/>
    </row>
    <row r="196" spans="1:29" ht="12.75" customHeight="1">
      <c r="A196" s="24"/>
      <c r="B196" s="24"/>
      <c r="C196" s="215"/>
      <c r="D196" s="210"/>
      <c r="E196" s="210"/>
      <c r="F196" s="210"/>
      <c r="G196" s="210"/>
      <c r="H196" s="210"/>
      <c r="I196" s="210"/>
      <c r="J196" s="210"/>
      <c r="K196" s="211"/>
      <c r="L196" s="207"/>
      <c r="M196" s="212"/>
      <c r="N196" s="212"/>
      <c r="O196" s="212"/>
      <c r="P196" s="213"/>
      <c r="Q196" s="213"/>
      <c r="R196" s="213"/>
      <c r="S196" s="213"/>
      <c r="T196" s="213"/>
      <c r="U196" s="213"/>
      <c r="V196" s="213"/>
      <c r="W196" s="213"/>
      <c r="X196" s="213"/>
      <c r="Y196" s="213"/>
      <c r="Z196" s="24"/>
      <c r="AA196" s="24"/>
      <c r="AB196" s="24"/>
      <c r="AC196" s="24"/>
    </row>
    <row r="197" spans="1:29" ht="12.75" customHeight="1">
      <c r="A197" s="24"/>
      <c r="B197" s="24"/>
      <c r="C197" s="215"/>
      <c r="D197" s="210"/>
      <c r="E197" s="210"/>
      <c r="F197" s="210"/>
      <c r="G197" s="210"/>
      <c r="H197" s="210"/>
      <c r="I197" s="210"/>
      <c r="J197" s="210"/>
      <c r="K197" s="211"/>
      <c r="L197" s="207"/>
      <c r="M197" s="212"/>
      <c r="N197" s="212"/>
      <c r="O197" s="212"/>
      <c r="P197" s="213"/>
      <c r="Q197" s="213"/>
      <c r="R197" s="213"/>
      <c r="S197" s="213"/>
      <c r="T197" s="213"/>
      <c r="U197" s="213"/>
      <c r="V197" s="213"/>
      <c r="W197" s="213"/>
      <c r="X197" s="213"/>
      <c r="Y197" s="213"/>
      <c r="Z197" s="24"/>
      <c r="AA197" s="24"/>
      <c r="AB197" s="24"/>
      <c r="AC197" s="24"/>
    </row>
    <row r="198" spans="1:29" ht="12.75" customHeight="1">
      <c r="A198" s="24"/>
      <c r="B198" s="24"/>
      <c r="C198" s="224"/>
      <c r="D198" s="225"/>
      <c r="E198" s="225"/>
      <c r="F198" s="225"/>
      <c r="G198" s="225"/>
      <c r="H198" s="225"/>
      <c r="I198" s="225"/>
      <c r="J198" s="225"/>
      <c r="K198" s="225"/>
      <c r="L198" s="227"/>
      <c r="M198" s="212"/>
      <c r="N198" s="212"/>
      <c r="O198" s="212"/>
      <c r="P198" s="213"/>
      <c r="Q198" s="213"/>
      <c r="R198" s="213"/>
      <c r="S198" s="213"/>
      <c r="T198" s="213"/>
      <c r="U198" s="213"/>
      <c r="V198" s="213"/>
      <c r="W198" s="213"/>
      <c r="X198" s="213"/>
      <c r="Y198" s="213"/>
      <c r="Z198" s="24"/>
      <c r="AA198" s="24"/>
      <c r="AB198" s="24"/>
      <c r="AC198" s="24"/>
    </row>
    <row r="199" spans="1:29" ht="19.5" customHeight="1">
      <c r="A199" s="24"/>
      <c r="B199" s="24"/>
      <c r="C199" s="692" t="s">
        <v>150</v>
      </c>
      <c r="D199" s="686"/>
      <c r="E199" s="686"/>
      <c r="F199" s="686"/>
      <c r="G199" s="686"/>
      <c r="H199" s="686"/>
      <c r="I199" s="686"/>
      <c r="J199" s="686"/>
      <c r="K199" s="686"/>
      <c r="L199" s="687"/>
      <c r="M199" s="212"/>
      <c r="N199" s="212"/>
      <c r="O199" s="212"/>
      <c r="P199" s="213"/>
      <c r="Q199" s="213"/>
      <c r="R199" s="213"/>
      <c r="S199" s="213"/>
      <c r="T199" s="213"/>
      <c r="U199" s="213"/>
      <c r="V199" s="213"/>
      <c r="W199" s="213"/>
      <c r="X199" s="213"/>
      <c r="Y199" s="213"/>
      <c r="Z199" s="24"/>
      <c r="AA199" s="24"/>
      <c r="AB199" s="24"/>
      <c r="AC199" s="24"/>
    </row>
    <row r="200" spans="1:29" ht="12.75" customHeight="1">
      <c r="A200" s="24"/>
      <c r="B200" s="24"/>
      <c r="C200" s="215"/>
      <c r="D200" s="211"/>
      <c r="E200" s="211"/>
      <c r="F200" s="211"/>
      <c r="G200" s="211"/>
      <c r="H200" s="211"/>
      <c r="I200" s="211"/>
      <c r="J200" s="211"/>
      <c r="K200" s="211"/>
      <c r="L200" s="199"/>
      <c r="M200" s="212"/>
      <c r="N200" s="212"/>
      <c r="O200" s="212"/>
      <c r="P200" s="213"/>
      <c r="Q200" s="213"/>
      <c r="R200" s="213"/>
      <c r="S200" s="213"/>
      <c r="T200" s="213"/>
      <c r="U200" s="213"/>
      <c r="V200" s="213"/>
      <c r="W200" s="213"/>
      <c r="X200" s="213"/>
      <c r="Y200" s="213"/>
      <c r="Z200" s="24"/>
      <c r="AA200" s="24"/>
      <c r="AB200" s="24"/>
      <c r="AC200" s="24"/>
    </row>
    <row r="201" spans="1:29" ht="12.75" customHeight="1">
      <c r="A201" s="24"/>
      <c r="B201" s="24"/>
      <c r="C201" s="215"/>
      <c r="D201" s="205" t="s">
        <v>151</v>
      </c>
      <c r="E201" s="210"/>
      <c r="F201" s="211"/>
      <c r="G201" s="211"/>
      <c r="H201" s="211"/>
      <c r="I201" s="211"/>
      <c r="J201" s="211"/>
      <c r="K201" s="211"/>
      <c r="L201" s="207"/>
      <c r="M201" s="212"/>
      <c r="N201" s="212"/>
      <c r="O201" s="212"/>
      <c r="P201" s="213"/>
      <c r="Q201" s="213"/>
      <c r="R201" s="213"/>
      <c r="S201" s="213"/>
      <c r="T201" s="213"/>
      <c r="U201" s="213"/>
      <c r="V201" s="213"/>
      <c r="W201" s="213"/>
      <c r="X201" s="213"/>
      <c r="Y201" s="213"/>
      <c r="Z201" s="24"/>
      <c r="AA201" s="24"/>
      <c r="AB201" s="24"/>
      <c r="AC201" s="24"/>
    </row>
    <row r="202" spans="1:29" ht="12.75" customHeight="1">
      <c r="A202" s="24"/>
      <c r="B202" s="24"/>
      <c r="C202" s="237"/>
      <c r="D202" s="239" t="s">
        <v>154</v>
      </c>
      <c r="E202" s="209"/>
      <c r="F202" s="242"/>
      <c r="G202" s="242"/>
      <c r="H202" s="242"/>
      <c r="I202" s="242"/>
      <c r="J202" s="242"/>
      <c r="K202" s="242"/>
      <c r="L202" s="207"/>
      <c r="M202" s="244"/>
      <c r="N202" s="244"/>
      <c r="O202" s="244"/>
      <c r="P202" s="246"/>
      <c r="Q202" s="246"/>
      <c r="R202" s="246"/>
      <c r="S202" s="246"/>
      <c r="T202" s="246"/>
      <c r="U202" s="246"/>
      <c r="V202" s="246"/>
      <c r="W202" s="246"/>
      <c r="X202" s="246"/>
      <c r="Y202" s="246"/>
      <c r="Z202" s="24"/>
      <c r="AA202" s="24"/>
      <c r="AB202" s="24"/>
      <c r="AC202" s="24"/>
    </row>
    <row r="203" spans="1:29" ht="12.75" customHeight="1">
      <c r="A203" s="24"/>
      <c r="B203" s="24"/>
      <c r="C203" s="215"/>
      <c r="D203" s="239" t="s">
        <v>155</v>
      </c>
      <c r="E203" s="210"/>
      <c r="F203" s="211"/>
      <c r="G203" s="211"/>
      <c r="H203" s="211"/>
      <c r="I203" s="211"/>
      <c r="J203" s="211"/>
      <c r="K203" s="211"/>
      <c r="L203" s="207"/>
      <c r="M203" s="212"/>
      <c r="N203" s="212"/>
      <c r="O203" s="212"/>
      <c r="P203" s="213"/>
      <c r="Q203" s="213"/>
      <c r="R203" s="213"/>
      <c r="S203" s="213"/>
      <c r="T203" s="213"/>
      <c r="U203" s="213"/>
      <c r="V203" s="213"/>
      <c r="W203" s="213"/>
      <c r="X203" s="213"/>
      <c r="Y203" s="213"/>
      <c r="Z203" s="24"/>
      <c r="AA203" s="24"/>
      <c r="AB203" s="24"/>
      <c r="AC203" s="24"/>
    </row>
    <row r="204" spans="1:29" ht="12.75" customHeight="1">
      <c r="A204" s="24"/>
      <c r="B204" s="24"/>
      <c r="C204" s="215"/>
      <c r="D204" s="239" t="s">
        <v>156</v>
      </c>
      <c r="E204" s="210"/>
      <c r="F204" s="211"/>
      <c r="G204" s="211"/>
      <c r="H204" s="211"/>
      <c r="I204" s="211"/>
      <c r="J204" s="211"/>
      <c r="K204" s="211"/>
      <c r="L204" s="207"/>
      <c r="M204" s="212"/>
      <c r="N204" s="212"/>
      <c r="O204" s="212"/>
      <c r="P204" s="213"/>
      <c r="Q204" s="213"/>
      <c r="R204" s="213"/>
      <c r="S204" s="213"/>
      <c r="T204" s="213"/>
      <c r="U204" s="213"/>
      <c r="V204" s="213"/>
      <c r="W204" s="213"/>
      <c r="X204" s="213"/>
      <c r="Y204" s="213"/>
      <c r="Z204" s="24"/>
      <c r="AA204" s="24"/>
      <c r="AB204" s="24"/>
      <c r="AC204" s="24"/>
    </row>
    <row r="205" spans="1:29" ht="12.75" customHeight="1">
      <c r="A205" s="24"/>
      <c r="B205" s="24"/>
      <c r="C205" s="215"/>
      <c r="D205" s="203"/>
      <c r="E205" s="203"/>
      <c r="F205" s="211"/>
      <c r="G205" s="211"/>
      <c r="H205" s="211"/>
      <c r="I205" s="211"/>
      <c r="J205" s="211"/>
      <c r="K205" s="211"/>
      <c r="L205" s="207"/>
      <c r="M205" s="212"/>
      <c r="N205" s="212"/>
      <c r="O205" s="212"/>
      <c r="P205" s="213"/>
      <c r="Q205" s="213"/>
      <c r="R205" s="213"/>
      <c r="S205" s="213"/>
      <c r="T205" s="213"/>
      <c r="U205" s="213"/>
      <c r="V205" s="213"/>
      <c r="W205" s="213"/>
      <c r="X205" s="213"/>
      <c r="Y205" s="213"/>
      <c r="Z205" s="24"/>
      <c r="AA205" s="24"/>
      <c r="AB205" s="24"/>
      <c r="AC205" s="24"/>
    </row>
    <row r="206" spans="1:29" ht="12.75" customHeight="1">
      <c r="A206" s="24"/>
      <c r="B206" s="24"/>
      <c r="C206" s="215"/>
      <c r="D206" s="205" t="s">
        <v>158</v>
      </c>
      <c r="E206" s="203"/>
      <c r="F206" s="211"/>
      <c r="G206" s="211"/>
      <c r="H206" s="211"/>
      <c r="I206" s="211"/>
      <c r="J206" s="211"/>
      <c r="K206" s="211"/>
      <c r="L206" s="207"/>
      <c r="M206" s="212"/>
      <c r="N206" s="212"/>
      <c r="O206" s="212"/>
      <c r="P206" s="213"/>
      <c r="Q206" s="213"/>
      <c r="R206" s="213"/>
      <c r="S206" s="213"/>
      <c r="T206" s="213"/>
      <c r="U206" s="213"/>
      <c r="V206" s="213"/>
      <c r="W206" s="213"/>
      <c r="X206" s="213"/>
      <c r="Y206" s="213"/>
      <c r="Z206" s="24"/>
      <c r="AA206" s="24"/>
      <c r="AB206" s="24"/>
      <c r="AC206" s="24"/>
    </row>
    <row r="207" spans="1:29" ht="12.75" customHeight="1">
      <c r="A207" s="24"/>
      <c r="B207" s="24"/>
      <c r="C207" s="215"/>
      <c r="D207" s="239" t="s">
        <v>159</v>
      </c>
      <c r="E207" s="203"/>
      <c r="F207" s="211"/>
      <c r="G207" s="211"/>
      <c r="H207" s="211"/>
      <c r="I207" s="211"/>
      <c r="J207" s="211"/>
      <c r="K207" s="211"/>
      <c r="L207" s="207"/>
      <c r="M207" s="212"/>
      <c r="N207" s="212"/>
      <c r="O207" s="212"/>
      <c r="P207" s="213"/>
      <c r="Q207" s="213"/>
      <c r="R207" s="213"/>
      <c r="S207" s="213"/>
      <c r="T207" s="213"/>
      <c r="U207" s="213"/>
      <c r="V207" s="213"/>
      <c r="W207" s="213"/>
      <c r="X207" s="213"/>
      <c r="Y207" s="213"/>
      <c r="Z207" s="24"/>
      <c r="AA207" s="24"/>
      <c r="AB207" s="24"/>
      <c r="AC207" s="24"/>
    </row>
    <row r="208" spans="1:29" ht="12.75" customHeight="1">
      <c r="A208" s="24"/>
      <c r="B208" s="24"/>
      <c r="C208" s="215"/>
      <c r="D208" s="255" t="s">
        <v>160</v>
      </c>
      <c r="E208" s="210"/>
      <c r="F208" s="211"/>
      <c r="G208" s="211"/>
      <c r="H208" s="211"/>
      <c r="I208" s="211"/>
      <c r="J208" s="211"/>
      <c r="K208" s="211"/>
      <c r="L208" s="207"/>
      <c r="M208" s="212"/>
      <c r="N208" s="212"/>
      <c r="O208" s="212"/>
      <c r="P208" s="213"/>
      <c r="Q208" s="213"/>
      <c r="R208" s="213"/>
      <c r="S208" s="213"/>
      <c r="T208" s="213"/>
      <c r="U208" s="213"/>
      <c r="V208" s="213"/>
      <c r="W208" s="213"/>
      <c r="X208" s="213"/>
      <c r="Y208" s="213"/>
      <c r="Z208" s="24"/>
      <c r="AA208" s="24"/>
      <c r="AB208" s="24"/>
      <c r="AC208" s="24"/>
    </row>
    <row r="209" spans="1:29" ht="12.75" customHeight="1">
      <c r="A209" s="24"/>
      <c r="B209" s="24"/>
      <c r="C209" s="215"/>
      <c r="D209" s="257" t="s">
        <v>162</v>
      </c>
      <c r="E209" s="210"/>
      <c r="F209" s="211"/>
      <c r="G209" s="211"/>
      <c r="H209" s="211"/>
      <c r="I209" s="211"/>
      <c r="J209" s="211"/>
      <c r="K209" s="211"/>
      <c r="L209" s="207"/>
      <c r="M209" s="212"/>
      <c r="N209" s="212"/>
      <c r="O209" s="212"/>
      <c r="P209" s="213"/>
      <c r="Q209" s="213"/>
      <c r="R209" s="213"/>
      <c r="S209" s="213"/>
      <c r="T209" s="213"/>
      <c r="U209" s="213"/>
      <c r="V209" s="213"/>
      <c r="W209" s="213"/>
      <c r="X209" s="213"/>
      <c r="Y209" s="213"/>
      <c r="Z209" s="24"/>
      <c r="AA209" s="24"/>
      <c r="AB209" s="24"/>
      <c r="AC209" s="24"/>
    </row>
    <row r="210" spans="1:29" ht="12.75" customHeight="1">
      <c r="A210" s="24"/>
      <c r="B210" s="24"/>
      <c r="C210" s="215"/>
      <c r="D210" s="216" t="s">
        <v>163</v>
      </c>
      <c r="E210" s="210"/>
      <c r="F210" s="211"/>
      <c r="G210" s="211"/>
      <c r="H210" s="211"/>
      <c r="I210" s="211"/>
      <c r="J210" s="211"/>
      <c r="K210" s="211"/>
      <c r="L210" s="207"/>
      <c r="M210" s="212"/>
      <c r="N210" s="212"/>
      <c r="O210" s="212"/>
      <c r="P210" s="213"/>
      <c r="Q210" s="213"/>
      <c r="R210" s="213"/>
      <c r="S210" s="213"/>
      <c r="T210" s="213"/>
      <c r="U210" s="213"/>
      <c r="V210" s="213"/>
      <c r="W210" s="213"/>
      <c r="X210" s="213"/>
      <c r="Y210" s="213"/>
      <c r="Z210" s="24"/>
      <c r="AA210" s="24"/>
      <c r="AB210" s="24"/>
      <c r="AC210" s="24"/>
    </row>
    <row r="211" spans="1:29" ht="12.75" customHeight="1">
      <c r="A211" s="24"/>
      <c r="B211" s="24"/>
      <c r="C211" s="215"/>
      <c r="D211" s="260" t="s">
        <v>164</v>
      </c>
      <c r="E211" s="210"/>
      <c r="F211" s="211"/>
      <c r="G211" s="211"/>
      <c r="H211" s="211"/>
      <c r="I211" s="211"/>
      <c r="J211" s="211"/>
      <c r="K211" s="211"/>
      <c r="L211" s="207"/>
      <c r="M211" s="212"/>
      <c r="N211" s="212"/>
      <c r="O211" s="212"/>
      <c r="P211" s="213"/>
      <c r="Q211" s="213"/>
      <c r="R211" s="213"/>
      <c r="S211" s="213"/>
      <c r="T211" s="213"/>
      <c r="U211" s="213"/>
      <c r="V211" s="213"/>
      <c r="W211" s="213"/>
      <c r="X211" s="213"/>
      <c r="Y211" s="213"/>
      <c r="Z211" s="24"/>
      <c r="AA211" s="24"/>
      <c r="AB211" s="24"/>
      <c r="AC211" s="24"/>
    </row>
    <row r="212" spans="1:29" ht="12.75" customHeight="1">
      <c r="A212" s="24"/>
      <c r="B212" s="24"/>
      <c r="C212" s="215"/>
      <c r="D212" s="263" t="s">
        <v>166</v>
      </c>
      <c r="E212" s="210"/>
      <c r="F212" s="211"/>
      <c r="G212" s="211"/>
      <c r="H212" s="211"/>
      <c r="I212" s="211"/>
      <c r="J212" s="211"/>
      <c r="K212" s="211"/>
      <c r="L212" s="207"/>
      <c r="M212" s="212"/>
      <c r="N212" s="212"/>
      <c r="O212" s="212"/>
      <c r="P212" s="213"/>
      <c r="Q212" s="213"/>
      <c r="R212" s="213"/>
      <c r="S212" s="213"/>
      <c r="T212" s="213"/>
      <c r="U212" s="213"/>
      <c r="V212" s="213"/>
      <c r="W212" s="213"/>
      <c r="X212" s="213"/>
      <c r="Y212" s="213"/>
      <c r="Z212" s="24"/>
      <c r="AA212" s="24"/>
      <c r="AB212" s="24"/>
      <c r="AC212" s="24"/>
    </row>
    <row r="213" spans="1:29" ht="12.75" customHeight="1">
      <c r="A213" s="24"/>
      <c r="B213" s="24"/>
      <c r="C213" s="215"/>
      <c r="D213" s="216" t="s">
        <v>167</v>
      </c>
      <c r="E213" s="203"/>
      <c r="F213" s="211"/>
      <c r="G213" s="211"/>
      <c r="H213" s="211"/>
      <c r="I213" s="265"/>
      <c r="J213" s="211"/>
      <c r="K213" s="211"/>
      <c r="L213" s="207"/>
      <c r="M213" s="212"/>
      <c r="N213" s="212"/>
      <c r="O213" s="212"/>
      <c r="P213" s="213"/>
      <c r="Q213" s="213"/>
      <c r="R213" s="213"/>
      <c r="S213" s="213"/>
      <c r="T213" s="213"/>
      <c r="U213" s="213"/>
      <c r="V213" s="213"/>
      <c r="W213" s="213"/>
      <c r="X213" s="213"/>
      <c r="Y213" s="213"/>
      <c r="Z213" s="24"/>
      <c r="AA213" s="24"/>
      <c r="AB213" s="24"/>
      <c r="AC213" s="24"/>
    </row>
    <row r="214" spans="1:29" ht="12.75" customHeight="1">
      <c r="A214" s="24"/>
      <c r="B214" s="24"/>
      <c r="C214" s="215"/>
      <c r="D214" s="203"/>
      <c r="E214" s="203"/>
      <c r="F214" s="211"/>
      <c r="G214" s="211"/>
      <c r="H214" s="211"/>
      <c r="I214" s="211"/>
      <c r="J214" s="211"/>
      <c r="K214" s="211"/>
      <c r="L214" s="207"/>
      <c r="M214" s="212"/>
      <c r="N214" s="212"/>
      <c r="O214" s="212"/>
      <c r="P214" s="213"/>
      <c r="Q214" s="213"/>
      <c r="R214" s="213"/>
      <c r="S214" s="213"/>
      <c r="T214" s="213"/>
      <c r="U214" s="213"/>
      <c r="V214" s="213"/>
      <c r="W214" s="213"/>
      <c r="X214" s="213"/>
      <c r="Y214" s="213"/>
      <c r="Z214" s="24"/>
      <c r="AA214" s="24"/>
      <c r="AB214" s="24"/>
      <c r="AC214" s="24"/>
    </row>
    <row r="215" spans="1:29" ht="12.75" customHeight="1">
      <c r="A215" s="24"/>
      <c r="B215" s="24"/>
      <c r="C215" s="215"/>
      <c r="D215" s="267" t="s">
        <v>169</v>
      </c>
      <c r="E215" s="210"/>
      <c r="F215" s="211"/>
      <c r="G215" s="211"/>
      <c r="H215" s="211"/>
      <c r="I215" s="211"/>
      <c r="J215" s="211"/>
      <c r="K215" s="211"/>
      <c r="L215" s="207"/>
      <c r="M215" s="212"/>
      <c r="N215" s="212"/>
      <c r="O215" s="212"/>
      <c r="P215" s="213"/>
      <c r="Q215" s="213"/>
      <c r="R215" s="213"/>
      <c r="S215" s="213"/>
      <c r="T215" s="213"/>
      <c r="U215" s="213"/>
      <c r="V215" s="213"/>
      <c r="W215" s="213"/>
      <c r="X215" s="213"/>
      <c r="Y215" s="213"/>
      <c r="Z215" s="24"/>
      <c r="AA215" s="24"/>
      <c r="AB215" s="24"/>
      <c r="AC215" s="24"/>
    </row>
    <row r="216" spans="1:29" ht="12.75" customHeight="1">
      <c r="A216" s="24"/>
      <c r="B216" s="24"/>
      <c r="C216" s="215"/>
      <c r="D216" s="239" t="s">
        <v>170</v>
      </c>
      <c r="E216" s="210"/>
      <c r="F216" s="211"/>
      <c r="G216" s="211"/>
      <c r="H216" s="211"/>
      <c r="I216" s="211"/>
      <c r="J216" s="211"/>
      <c r="K216" s="211"/>
      <c r="L216" s="207"/>
      <c r="M216" s="212"/>
      <c r="N216" s="212"/>
      <c r="O216" s="212"/>
      <c r="P216" s="213"/>
      <c r="Q216" s="213"/>
      <c r="R216" s="213"/>
      <c r="S216" s="213"/>
      <c r="T216" s="213"/>
      <c r="U216" s="213"/>
      <c r="V216" s="213"/>
      <c r="W216" s="213"/>
      <c r="X216" s="213"/>
      <c r="Y216" s="213"/>
      <c r="Z216" s="24"/>
      <c r="AA216" s="24"/>
      <c r="AB216" s="24"/>
      <c r="AC216" s="24"/>
    </row>
    <row r="217" spans="1:29" ht="12.75" customHeight="1">
      <c r="A217" s="24"/>
      <c r="B217" s="24"/>
      <c r="C217" s="215"/>
      <c r="D217" s="260" t="s">
        <v>171</v>
      </c>
      <c r="E217" s="210"/>
      <c r="F217" s="211"/>
      <c r="G217" s="211"/>
      <c r="H217" s="211"/>
      <c r="I217" s="211"/>
      <c r="J217" s="211"/>
      <c r="K217" s="211"/>
      <c r="L217" s="207"/>
      <c r="M217" s="212"/>
      <c r="N217" s="212"/>
      <c r="O217" s="212"/>
      <c r="P217" s="213"/>
      <c r="Q217" s="213"/>
      <c r="R217" s="213"/>
      <c r="S217" s="213"/>
      <c r="T217" s="213"/>
      <c r="U217" s="213"/>
      <c r="V217" s="213"/>
      <c r="W217" s="213"/>
      <c r="X217" s="213"/>
      <c r="Y217" s="213"/>
      <c r="Z217" s="24"/>
      <c r="AA217" s="24"/>
      <c r="AB217" s="24"/>
      <c r="AC217" s="24"/>
    </row>
    <row r="218" spans="1:29" ht="12.75" customHeight="1">
      <c r="A218" s="24"/>
      <c r="B218" s="24"/>
      <c r="C218" s="215"/>
      <c r="D218" s="260" t="s">
        <v>173</v>
      </c>
      <c r="E218" s="210"/>
      <c r="F218" s="211"/>
      <c r="G218" s="211"/>
      <c r="H218" s="211"/>
      <c r="I218" s="211"/>
      <c r="J218" s="211"/>
      <c r="K218" s="211"/>
      <c r="L218" s="207"/>
      <c r="M218" s="212"/>
      <c r="N218" s="212"/>
      <c r="O218" s="212"/>
      <c r="P218" s="213"/>
      <c r="Q218" s="213"/>
      <c r="R218" s="213"/>
      <c r="S218" s="213"/>
      <c r="T218" s="213"/>
      <c r="U218" s="213"/>
      <c r="V218" s="213"/>
      <c r="W218" s="213"/>
      <c r="X218" s="213"/>
      <c r="Y218" s="213"/>
      <c r="Z218" s="24"/>
      <c r="AA218" s="24"/>
      <c r="AB218" s="24"/>
      <c r="AC218" s="24"/>
    </row>
    <row r="219" spans="1:29" ht="12.75" customHeight="1">
      <c r="A219" s="24"/>
      <c r="B219" s="24"/>
      <c r="C219" s="215"/>
      <c r="D219" s="260" t="s">
        <v>175</v>
      </c>
      <c r="E219" s="210"/>
      <c r="F219" s="211"/>
      <c r="G219" s="211"/>
      <c r="H219" s="211"/>
      <c r="I219" s="211"/>
      <c r="J219" s="211"/>
      <c r="K219" s="211"/>
      <c r="L219" s="207"/>
      <c r="M219" s="212"/>
      <c r="N219" s="212"/>
      <c r="O219" s="212"/>
      <c r="P219" s="213"/>
      <c r="Q219" s="213"/>
      <c r="R219" s="213"/>
      <c r="S219" s="213"/>
      <c r="T219" s="213"/>
      <c r="U219" s="213"/>
      <c r="V219" s="213"/>
      <c r="W219" s="213"/>
      <c r="X219" s="213"/>
      <c r="Y219" s="213"/>
      <c r="Z219" s="24"/>
      <c r="AA219" s="24"/>
      <c r="AB219" s="24"/>
      <c r="AC219" s="24"/>
    </row>
    <row r="220" spans="1:29" ht="12.75" customHeight="1">
      <c r="A220" s="24"/>
      <c r="B220" s="24"/>
      <c r="C220" s="215"/>
      <c r="D220" s="260" t="s">
        <v>176</v>
      </c>
      <c r="E220" s="210"/>
      <c r="F220" s="211"/>
      <c r="G220" s="211"/>
      <c r="H220" s="211"/>
      <c r="I220" s="211"/>
      <c r="J220" s="211"/>
      <c r="K220" s="211"/>
      <c r="L220" s="207"/>
      <c r="M220" s="212"/>
      <c r="N220" s="212"/>
      <c r="O220" s="212"/>
      <c r="P220" s="213"/>
      <c r="Q220" s="213"/>
      <c r="R220" s="213"/>
      <c r="S220" s="213"/>
      <c r="T220" s="213"/>
      <c r="U220" s="213"/>
      <c r="V220" s="213"/>
      <c r="W220" s="213"/>
      <c r="X220" s="213"/>
      <c r="Y220" s="213"/>
      <c r="Z220" s="24"/>
      <c r="AA220" s="24"/>
      <c r="AB220" s="24"/>
      <c r="AC220" s="24"/>
    </row>
    <row r="221" spans="1:29" ht="12.75" customHeight="1">
      <c r="A221" s="24"/>
      <c r="B221" s="24"/>
      <c r="C221" s="215"/>
      <c r="D221" s="260" t="s">
        <v>177</v>
      </c>
      <c r="E221" s="210"/>
      <c r="F221" s="211"/>
      <c r="G221" s="211"/>
      <c r="H221" s="211"/>
      <c r="I221" s="211"/>
      <c r="J221" s="211"/>
      <c r="K221" s="211"/>
      <c r="L221" s="207"/>
      <c r="M221" s="212"/>
      <c r="N221" s="212"/>
      <c r="O221" s="212"/>
      <c r="P221" s="213"/>
      <c r="Q221" s="213"/>
      <c r="R221" s="213"/>
      <c r="S221" s="213"/>
      <c r="T221" s="213"/>
      <c r="U221" s="213"/>
      <c r="V221" s="213"/>
      <c r="W221" s="213"/>
      <c r="X221" s="213"/>
      <c r="Y221" s="213"/>
      <c r="Z221" s="24"/>
      <c r="AA221" s="24"/>
      <c r="AB221" s="24"/>
      <c r="AC221" s="24"/>
    </row>
    <row r="222" spans="1:29" ht="12.75" customHeight="1">
      <c r="A222" s="24"/>
      <c r="B222" s="24"/>
      <c r="C222" s="215"/>
      <c r="D222" s="210"/>
      <c r="E222" s="210"/>
      <c r="F222" s="211"/>
      <c r="G222" s="211"/>
      <c r="H222" s="211"/>
      <c r="I222" s="211"/>
      <c r="J222" s="211"/>
      <c r="K222" s="211"/>
      <c r="L222" s="207"/>
      <c r="M222" s="212"/>
      <c r="N222" s="212"/>
      <c r="O222" s="212"/>
      <c r="P222" s="213"/>
      <c r="Q222" s="213"/>
      <c r="R222" s="213"/>
      <c r="S222" s="213"/>
      <c r="T222" s="213"/>
      <c r="U222" s="213"/>
      <c r="V222" s="213"/>
      <c r="W222" s="213"/>
      <c r="X222" s="213"/>
      <c r="Y222" s="213"/>
      <c r="Z222" s="24"/>
      <c r="AA222" s="24"/>
      <c r="AB222" s="24"/>
      <c r="AC222" s="24"/>
    </row>
    <row r="223" spans="1:29" ht="12.75" customHeight="1">
      <c r="A223" s="24"/>
      <c r="B223" s="24"/>
      <c r="C223" s="215"/>
      <c r="D223" s="271" t="s">
        <v>180</v>
      </c>
      <c r="E223" s="210"/>
      <c r="F223" s="211"/>
      <c r="G223" s="211"/>
      <c r="H223" s="211"/>
      <c r="I223" s="211"/>
      <c r="J223" s="211"/>
      <c r="K223" s="211"/>
      <c r="L223" s="207"/>
      <c r="M223" s="212"/>
      <c r="N223" s="212"/>
      <c r="O223" s="212"/>
      <c r="P223" s="213"/>
      <c r="Q223" s="213"/>
      <c r="R223" s="213"/>
      <c r="S223" s="213"/>
      <c r="T223" s="213"/>
      <c r="U223" s="213"/>
      <c r="V223" s="213"/>
      <c r="W223" s="213"/>
      <c r="X223" s="213"/>
      <c r="Y223" s="213"/>
      <c r="Z223" s="24"/>
      <c r="AA223" s="24"/>
      <c r="AB223" s="24"/>
      <c r="AC223" s="24"/>
    </row>
    <row r="224" spans="1:29" ht="12.75" customHeight="1">
      <c r="A224" s="24"/>
      <c r="B224" s="24"/>
      <c r="C224" s="215"/>
      <c r="D224" s="211"/>
      <c r="E224" s="211"/>
      <c r="F224" s="211"/>
      <c r="G224" s="211"/>
      <c r="H224" s="211"/>
      <c r="I224" s="211"/>
      <c r="J224" s="211"/>
      <c r="K224" s="211"/>
      <c r="L224" s="227"/>
      <c r="M224" s="212"/>
      <c r="N224" s="212"/>
      <c r="O224" s="212"/>
      <c r="P224" s="213"/>
      <c r="Q224" s="213"/>
      <c r="R224" s="213"/>
      <c r="S224" s="213"/>
      <c r="T224" s="213"/>
      <c r="U224" s="213"/>
      <c r="V224" s="213"/>
      <c r="W224" s="213"/>
      <c r="X224" s="213"/>
      <c r="Y224" s="213"/>
      <c r="Z224" s="24"/>
      <c r="AA224" s="24"/>
      <c r="AB224" s="24"/>
      <c r="AC224" s="24"/>
    </row>
    <row r="225" spans="1:29" ht="19.5" customHeight="1">
      <c r="A225" s="24"/>
      <c r="B225" s="24"/>
      <c r="C225" s="692" t="s">
        <v>181</v>
      </c>
      <c r="D225" s="686"/>
      <c r="E225" s="686"/>
      <c r="F225" s="686"/>
      <c r="G225" s="686"/>
      <c r="H225" s="686"/>
      <c r="I225" s="686"/>
      <c r="J225" s="686"/>
      <c r="K225" s="686"/>
      <c r="L225" s="687"/>
      <c r="M225" s="212"/>
      <c r="N225" s="212"/>
      <c r="O225" s="212"/>
      <c r="P225" s="213"/>
      <c r="Q225" s="213"/>
      <c r="R225" s="213"/>
      <c r="S225" s="213"/>
      <c r="T225" s="213"/>
      <c r="U225" s="213"/>
      <c r="V225" s="213"/>
      <c r="W225" s="213"/>
      <c r="X225" s="213"/>
      <c r="Y225" s="213"/>
      <c r="Z225" s="24"/>
      <c r="AA225" s="24"/>
      <c r="AB225" s="24"/>
      <c r="AC225" s="24"/>
    </row>
    <row r="226" spans="1:29" ht="12.75" customHeight="1">
      <c r="A226" s="24"/>
      <c r="B226" s="24"/>
      <c r="C226" s="274"/>
      <c r="D226" s="275"/>
      <c r="E226" s="275"/>
      <c r="F226" s="275"/>
      <c r="G226" s="275"/>
      <c r="H226" s="275"/>
      <c r="I226" s="275"/>
      <c r="J226" s="275"/>
      <c r="K226" s="275"/>
      <c r="L226" s="199"/>
      <c r="M226" s="277"/>
      <c r="N226" s="277"/>
      <c r="O226" s="277"/>
      <c r="P226" s="213"/>
      <c r="Q226" s="213"/>
      <c r="R226" s="213"/>
      <c r="S226" s="213"/>
      <c r="T226" s="213"/>
      <c r="U226" s="213"/>
      <c r="V226" s="213"/>
      <c r="W226" s="213"/>
      <c r="X226" s="213"/>
      <c r="Y226" s="213"/>
      <c r="Z226" s="24"/>
      <c r="AA226" s="24"/>
      <c r="AB226" s="24"/>
      <c r="AC226" s="24"/>
    </row>
    <row r="227" spans="1:29" ht="15" customHeight="1">
      <c r="A227" s="24"/>
      <c r="B227" s="24"/>
      <c r="C227" s="711" t="s">
        <v>183</v>
      </c>
      <c r="D227" s="697"/>
      <c r="E227" s="697"/>
      <c r="F227" s="697"/>
      <c r="G227" s="697"/>
      <c r="H227" s="697"/>
      <c r="I227" s="697"/>
      <c r="J227" s="697"/>
      <c r="K227" s="697"/>
      <c r="L227" s="698"/>
      <c r="M227" s="244"/>
      <c r="N227" s="244"/>
      <c r="O227" s="244"/>
      <c r="P227" s="246"/>
      <c r="Q227" s="246"/>
      <c r="R227" s="246"/>
      <c r="S227" s="246"/>
      <c r="T227" s="246"/>
      <c r="U227" s="246"/>
      <c r="V227" s="246"/>
      <c r="W227" s="246"/>
      <c r="X227" s="246"/>
      <c r="Y227" s="246"/>
      <c r="Z227" s="24"/>
      <c r="AA227" s="24"/>
      <c r="AB227" s="24"/>
      <c r="AC227" s="24"/>
    </row>
    <row r="228" spans="1:29" ht="12.75" customHeight="1">
      <c r="A228" s="24"/>
      <c r="B228" s="24"/>
      <c r="C228" s="711" t="s">
        <v>184</v>
      </c>
      <c r="D228" s="697"/>
      <c r="E228" s="697"/>
      <c r="F228" s="697"/>
      <c r="G228" s="697"/>
      <c r="H228" s="697"/>
      <c r="I228" s="697"/>
      <c r="J228" s="697"/>
      <c r="K228" s="697"/>
      <c r="L228" s="698"/>
      <c r="M228" s="18"/>
      <c r="N228" s="18"/>
      <c r="O228" s="18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</row>
    <row r="229" spans="1:29" ht="12.75" customHeight="1">
      <c r="A229" s="24"/>
      <c r="B229" s="24"/>
      <c r="C229" s="706" t="s">
        <v>186</v>
      </c>
      <c r="D229" s="697"/>
      <c r="E229" s="697"/>
      <c r="F229" s="697"/>
      <c r="G229" s="697"/>
      <c r="H229" s="697"/>
      <c r="I229" s="697"/>
      <c r="J229" s="697"/>
      <c r="K229" s="697"/>
      <c r="L229" s="698"/>
      <c r="M229" s="18"/>
      <c r="N229" s="18"/>
      <c r="O229" s="18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</row>
    <row r="230" spans="1:29" ht="12.75" customHeight="1">
      <c r="A230" s="24"/>
      <c r="B230" s="24"/>
      <c r="C230" s="282"/>
      <c r="D230" s="283"/>
      <c r="E230" s="283"/>
      <c r="F230" s="283"/>
      <c r="G230" s="283"/>
      <c r="H230" s="283"/>
      <c r="I230" s="283"/>
      <c r="J230" s="283"/>
      <c r="K230" s="283"/>
      <c r="L230" s="207"/>
      <c r="M230" s="18"/>
      <c r="N230" s="18"/>
      <c r="O230" s="18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</row>
    <row r="231" spans="1:29" ht="12.75" customHeight="1">
      <c r="A231" s="24"/>
      <c r="B231" s="24"/>
      <c r="C231" s="707" t="s">
        <v>188</v>
      </c>
      <c r="D231" s="697"/>
      <c r="E231" s="697"/>
      <c r="F231" s="697"/>
      <c r="G231" s="697"/>
      <c r="H231" s="697"/>
      <c r="I231" s="697"/>
      <c r="J231" s="697"/>
      <c r="K231" s="697"/>
      <c r="L231" s="698"/>
      <c r="M231" s="18"/>
      <c r="N231" s="18"/>
      <c r="O231" s="18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</row>
    <row r="232" spans="1:29" ht="12.75" customHeight="1">
      <c r="A232" s="24"/>
      <c r="B232" s="24"/>
      <c r="C232" s="708" t="s">
        <v>189</v>
      </c>
      <c r="D232" s="697"/>
      <c r="E232" s="697"/>
      <c r="F232" s="697"/>
      <c r="G232" s="697"/>
      <c r="H232" s="697"/>
      <c r="I232" s="697"/>
      <c r="J232" s="697"/>
      <c r="K232" s="697"/>
      <c r="L232" s="698"/>
      <c r="M232" s="18"/>
      <c r="N232" s="18"/>
      <c r="O232" s="18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</row>
    <row r="233" spans="1:29" ht="7.5" customHeight="1">
      <c r="A233" s="24"/>
      <c r="B233" s="24"/>
      <c r="C233" s="282"/>
      <c r="D233" s="283"/>
      <c r="E233" s="283"/>
      <c r="F233" s="283"/>
      <c r="G233" s="283"/>
      <c r="H233" s="283"/>
      <c r="I233" s="283"/>
      <c r="J233" s="283"/>
      <c r="K233" s="283"/>
      <c r="L233" s="207"/>
      <c r="M233" s="18"/>
      <c r="N233" s="18"/>
      <c r="O233" s="18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</row>
    <row r="234" spans="1:29" ht="7.5" customHeight="1">
      <c r="A234" s="24"/>
      <c r="B234" s="24"/>
      <c r="C234" s="282"/>
      <c r="D234" s="283"/>
      <c r="E234" s="283"/>
      <c r="F234" s="283"/>
      <c r="G234" s="283"/>
      <c r="H234" s="283"/>
      <c r="I234" s="283"/>
      <c r="J234" s="283"/>
      <c r="K234" s="283"/>
      <c r="L234" s="207"/>
      <c r="M234" s="18"/>
      <c r="N234" s="18"/>
      <c r="O234" s="18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</row>
    <row r="235" spans="1:29" ht="12.75" customHeight="1">
      <c r="A235" s="24"/>
      <c r="B235" s="24"/>
      <c r="C235" s="709" t="s">
        <v>192</v>
      </c>
      <c r="D235" s="697"/>
      <c r="E235" s="697"/>
      <c r="F235" s="697"/>
      <c r="G235" s="697"/>
      <c r="H235" s="697"/>
      <c r="I235" s="697"/>
      <c r="J235" s="697"/>
      <c r="K235" s="697"/>
      <c r="L235" s="698"/>
      <c r="M235" s="18"/>
      <c r="N235" s="18"/>
      <c r="O235" s="18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</row>
    <row r="236" spans="1:29" ht="12.75" customHeight="1">
      <c r="A236" s="24"/>
      <c r="B236" s="24"/>
      <c r="C236" s="704" t="s">
        <v>193</v>
      </c>
      <c r="D236" s="697"/>
      <c r="E236" s="697"/>
      <c r="F236" s="697"/>
      <c r="G236" s="697"/>
      <c r="H236" s="697"/>
      <c r="I236" s="697"/>
      <c r="J236" s="697"/>
      <c r="K236" s="697"/>
      <c r="L236" s="698"/>
      <c r="M236" s="18"/>
      <c r="N236" s="18"/>
      <c r="O236" s="18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</row>
    <row r="237" spans="1:29" ht="12.75" customHeight="1">
      <c r="A237" s="24"/>
      <c r="B237" s="24"/>
      <c r="C237" s="704" t="s">
        <v>194</v>
      </c>
      <c r="D237" s="697"/>
      <c r="E237" s="697"/>
      <c r="F237" s="697"/>
      <c r="G237" s="697"/>
      <c r="H237" s="697"/>
      <c r="I237" s="697"/>
      <c r="J237" s="697"/>
      <c r="K237" s="697"/>
      <c r="L237" s="698"/>
      <c r="M237" s="18"/>
      <c r="N237" s="18"/>
      <c r="O237" s="18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</row>
    <row r="238" spans="1:29" ht="12.75" customHeight="1">
      <c r="A238" s="24"/>
      <c r="B238" s="24"/>
      <c r="C238" s="290"/>
      <c r="D238" s="216"/>
      <c r="E238" s="216"/>
      <c r="F238" s="216"/>
      <c r="G238" s="216"/>
      <c r="H238" s="216"/>
      <c r="I238" s="216"/>
      <c r="J238" s="216"/>
      <c r="K238" s="283"/>
      <c r="L238" s="207"/>
      <c r="M238" s="18"/>
      <c r="N238" s="18"/>
      <c r="O238" s="18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</row>
    <row r="239" spans="1:29" ht="6" customHeight="1">
      <c r="A239" s="24"/>
      <c r="B239" s="24"/>
      <c r="C239" s="282"/>
      <c r="D239" s="283"/>
      <c r="E239" s="283"/>
      <c r="F239" s="283"/>
      <c r="G239" s="283"/>
      <c r="H239" s="283"/>
      <c r="I239" s="283"/>
      <c r="J239" s="283"/>
      <c r="K239" s="283"/>
      <c r="L239" s="207"/>
      <c r="M239" s="18"/>
      <c r="N239" s="18"/>
      <c r="O239" s="18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</row>
    <row r="240" spans="1:29" ht="15" customHeight="1">
      <c r="A240" s="24"/>
      <c r="B240" s="24"/>
      <c r="C240" s="705" t="s">
        <v>196</v>
      </c>
      <c r="D240" s="697"/>
      <c r="E240" s="697"/>
      <c r="F240" s="697"/>
      <c r="G240" s="697"/>
      <c r="H240" s="697"/>
      <c r="I240" s="697"/>
      <c r="J240" s="697"/>
      <c r="K240" s="697"/>
      <c r="L240" s="698"/>
      <c r="M240" s="244"/>
      <c r="N240" s="244"/>
      <c r="O240" s="244"/>
      <c r="P240" s="246"/>
      <c r="Q240" s="246"/>
      <c r="R240" s="246"/>
      <c r="S240" s="246"/>
      <c r="T240" s="246"/>
      <c r="U240" s="246"/>
      <c r="V240" s="246"/>
      <c r="W240" s="246"/>
      <c r="X240" s="246"/>
      <c r="Y240" s="246"/>
      <c r="Z240" s="24"/>
      <c r="AA240" s="24"/>
      <c r="AB240" s="24"/>
      <c r="AC240" s="24"/>
    </row>
    <row r="241" spans="1:29" ht="12.75" customHeight="1">
      <c r="A241" s="24"/>
      <c r="B241" s="59"/>
      <c r="C241" s="293"/>
      <c r="D241" s="296"/>
      <c r="E241" s="296"/>
      <c r="F241" s="296"/>
      <c r="G241" s="296"/>
      <c r="H241" s="296"/>
      <c r="I241" s="296"/>
      <c r="J241" s="296"/>
      <c r="K241" s="296"/>
      <c r="L241" s="227"/>
      <c r="M241" s="18"/>
      <c r="N241" s="18"/>
      <c r="O241" s="18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</row>
    <row r="242" spans="1:29" ht="19.5" customHeight="1">
      <c r="A242" s="24"/>
      <c r="B242" s="59"/>
      <c r="C242" s="692" t="s">
        <v>75</v>
      </c>
      <c r="D242" s="686"/>
      <c r="E242" s="686"/>
      <c r="F242" s="686"/>
      <c r="G242" s="686"/>
      <c r="H242" s="686"/>
      <c r="I242" s="686"/>
      <c r="J242" s="686"/>
      <c r="K242" s="686"/>
      <c r="L242" s="687"/>
      <c r="M242" s="18"/>
      <c r="N242" s="18"/>
      <c r="O242" s="18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</row>
    <row r="243" spans="1:29" ht="12.75" customHeight="1">
      <c r="A243" s="24"/>
      <c r="B243" s="59"/>
      <c r="C243" s="299"/>
      <c r="D243" s="300"/>
      <c r="E243" s="300"/>
      <c r="F243" s="300"/>
      <c r="G243" s="300"/>
      <c r="H243" s="300"/>
      <c r="I243" s="300"/>
      <c r="J243" s="300"/>
      <c r="K243" s="300"/>
      <c r="L243" s="301"/>
      <c r="M243" s="18"/>
      <c r="N243" s="18"/>
      <c r="O243" s="18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</row>
    <row r="244" spans="1:29" ht="14.25" customHeight="1">
      <c r="A244" s="24"/>
      <c r="B244" s="59"/>
      <c r="C244" s="689" t="s">
        <v>200</v>
      </c>
      <c r="D244" s="690"/>
      <c r="E244" s="690"/>
      <c r="F244" s="690"/>
      <c r="G244" s="690"/>
      <c r="H244" s="690"/>
      <c r="I244" s="690"/>
      <c r="J244" s="690"/>
      <c r="K244" s="690"/>
      <c r="L244" s="691"/>
      <c r="M244" s="18"/>
      <c r="N244" s="18"/>
      <c r="O244" s="18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</row>
    <row r="245" spans="1:29" ht="12.75" customHeight="1">
      <c r="A245" s="24"/>
      <c r="B245" s="59"/>
      <c r="C245" s="689" t="s">
        <v>201</v>
      </c>
      <c r="D245" s="690"/>
      <c r="E245" s="690"/>
      <c r="F245" s="690"/>
      <c r="G245" s="690"/>
      <c r="H245" s="690"/>
      <c r="I245" s="690"/>
      <c r="J245" s="690"/>
      <c r="K245" s="690"/>
      <c r="L245" s="691"/>
      <c r="M245" s="18"/>
      <c r="N245" s="18"/>
      <c r="O245" s="18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</row>
    <row r="246" spans="1:29" ht="12.75" customHeight="1">
      <c r="A246" s="24"/>
      <c r="B246" s="59"/>
      <c r="C246" s="302"/>
      <c r="D246" s="303" t="s">
        <v>202</v>
      </c>
      <c r="E246" s="304"/>
      <c r="F246" s="304"/>
      <c r="G246" s="304"/>
      <c r="H246" s="304"/>
      <c r="I246" s="304"/>
      <c r="J246" s="304"/>
      <c r="K246" s="304"/>
      <c r="L246" s="34"/>
      <c r="M246" s="18"/>
      <c r="N246" s="18"/>
      <c r="O246" s="18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</row>
    <row r="247" spans="1:29" ht="12.75" customHeight="1">
      <c r="A247" s="24"/>
      <c r="B247" s="24"/>
      <c r="C247" s="302"/>
      <c r="D247" s="304" t="s">
        <v>203</v>
      </c>
      <c r="E247" s="304"/>
      <c r="F247" s="304"/>
      <c r="G247" s="304"/>
      <c r="H247" s="304"/>
      <c r="I247" s="304"/>
      <c r="J247" s="304"/>
      <c r="K247" s="304"/>
      <c r="L247" s="34"/>
      <c r="M247" s="18"/>
      <c r="N247" s="18"/>
      <c r="O247" s="18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</row>
    <row r="248" spans="1:29" ht="12.75" customHeight="1">
      <c r="A248" s="24"/>
      <c r="B248" s="24"/>
      <c r="C248" s="302"/>
      <c r="D248" s="303" t="s">
        <v>204</v>
      </c>
      <c r="E248" s="304"/>
      <c r="F248" s="304"/>
      <c r="G248" s="304"/>
      <c r="H248" s="304"/>
      <c r="I248" s="304"/>
      <c r="J248" s="304"/>
      <c r="K248" s="304"/>
      <c r="L248" s="34"/>
      <c r="M248" s="18"/>
      <c r="N248" s="18"/>
      <c r="O248" s="18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</row>
    <row r="249" spans="1:29" ht="12.75" customHeight="1">
      <c r="A249" s="24"/>
      <c r="B249" s="24"/>
      <c r="C249" s="302"/>
      <c r="D249" s="304" t="s">
        <v>205</v>
      </c>
      <c r="E249" s="304"/>
      <c r="F249" s="304"/>
      <c r="G249" s="304"/>
      <c r="H249" s="304"/>
      <c r="I249" s="304"/>
      <c r="J249" s="304"/>
      <c r="K249" s="304"/>
      <c r="L249" s="34"/>
      <c r="M249" s="18"/>
      <c r="N249" s="18"/>
      <c r="O249" s="18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</row>
    <row r="250" spans="1:29" ht="12.75" customHeight="1">
      <c r="A250" s="24"/>
      <c r="B250" s="24"/>
      <c r="C250" s="302"/>
      <c r="D250" s="304"/>
      <c r="E250" s="304"/>
      <c r="F250" s="304"/>
      <c r="G250" s="304"/>
      <c r="H250" s="304"/>
      <c r="I250" s="304"/>
      <c r="J250" s="304"/>
      <c r="K250" s="304"/>
      <c r="L250" s="34"/>
      <c r="M250" s="18"/>
      <c r="N250" s="18"/>
      <c r="O250" s="18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</row>
    <row r="251" spans="1:29" ht="12.75" customHeight="1">
      <c r="A251" s="24"/>
      <c r="B251" s="24"/>
      <c r="C251" s="308"/>
      <c r="D251" s="18"/>
      <c r="E251" s="309" t="s">
        <v>207</v>
      </c>
      <c r="F251" s="18"/>
      <c r="G251" s="18"/>
      <c r="H251" s="18"/>
      <c r="I251" s="18"/>
      <c r="J251" s="18"/>
      <c r="K251" s="18"/>
      <c r="L251" s="310"/>
      <c r="M251" s="18"/>
      <c r="N251" s="18"/>
      <c r="O251" s="18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</row>
    <row r="252" spans="1:29" ht="12.75" customHeight="1">
      <c r="A252" s="24"/>
      <c r="B252" s="24"/>
      <c r="C252" s="308"/>
      <c r="D252" s="18"/>
      <c r="E252" s="18"/>
      <c r="F252" s="18"/>
      <c r="G252" s="18"/>
      <c r="H252" s="18"/>
      <c r="I252" s="18"/>
      <c r="J252" s="18"/>
      <c r="K252" s="18"/>
      <c r="L252" s="310"/>
      <c r="M252" s="18"/>
      <c r="N252" s="18"/>
      <c r="O252" s="18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</row>
    <row r="253" spans="1:29" ht="12.75" customHeight="1">
      <c r="A253" s="24"/>
      <c r="B253" s="24"/>
      <c r="C253" s="308"/>
      <c r="D253" s="18"/>
      <c r="E253" s="18"/>
      <c r="F253" s="18"/>
      <c r="G253" s="18"/>
      <c r="H253" s="18"/>
      <c r="I253" s="18"/>
      <c r="J253" s="18"/>
      <c r="K253" s="18"/>
      <c r="L253" s="310"/>
      <c r="M253" s="18"/>
      <c r="N253" s="18"/>
      <c r="O253" s="18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</row>
    <row r="254" spans="1:29" ht="12.75" customHeight="1">
      <c r="A254" s="24"/>
      <c r="B254" s="24"/>
      <c r="C254" s="308"/>
      <c r="D254" s="18"/>
      <c r="E254" s="18"/>
      <c r="F254" s="18"/>
      <c r="G254" s="18"/>
      <c r="H254" s="18"/>
      <c r="I254" s="18"/>
      <c r="J254" s="18"/>
      <c r="K254" s="18"/>
      <c r="L254" s="310"/>
      <c r="M254" s="18"/>
      <c r="N254" s="18"/>
      <c r="O254" s="18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</row>
    <row r="255" spans="1:29" ht="7.5" customHeight="1">
      <c r="A255" s="24"/>
      <c r="B255" s="24"/>
      <c r="C255" s="312"/>
      <c r="D255" s="313"/>
      <c r="E255" s="313"/>
      <c r="F255" s="313"/>
      <c r="G255" s="313"/>
      <c r="H255" s="313"/>
      <c r="I255" s="313"/>
      <c r="J255" s="313"/>
      <c r="K255" s="313"/>
      <c r="L255" s="315"/>
      <c r="M255" s="316"/>
      <c r="N255" s="316"/>
      <c r="O255" s="316"/>
      <c r="P255" s="317"/>
      <c r="Q255" s="317"/>
      <c r="R255" s="317"/>
      <c r="S255" s="317"/>
      <c r="T255" s="317"/>
      <c r="U255" s="317"/>
      <c r="V255" s="317"/>
      <c r="W255" s="317"/>
      <c r="X255" s="317"/>
      <c r="Y255" s="317"/>
      <c r="Z255" s="24"/>
      <c r="AA255" s="24"/>
      <c r="AB255" s="24"/>
      <c r="AC255" s="24"/>
    </row>
    <row r="256" spans="1:29" ht="19.5" customHeight="1">
      <c r="A256" s="24"/>
      <c r="B256" s="24"/>
      <c r="C256" s="692" t="s">
        <v>210</v>
      </c>
      <c r="D256" s="686"/>
      <c r="E256" s="686"/>
      <c r="F256" s="686"/>
      <c r="G256" s="686"/>
      <c r="H256" s="686"/>
      <c r="I256" s="686"/>
      <c r="J256" s="686"/>
      <c r="K256" s="686"/>
      <c r="L256" s="687"/>
      <c r="M256" s="18"/>
      <c r="N256" s="18"/>
      <c r="O256" s="18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</row>
    <row r="257" spans="1:29" ht="30" customHeight="1">
      <c r="A257" s="24"/>
      <c r="B257" s="24"/>
      <c r="C257" s="693" t="s">
        <v>211</v>
      </c>
      <c r="D257" s="694"/>
      <c r="E257" s="694"/>
      <c r="F257" s="694"/>
      <c r="G257" s="694"/>
      <c r="H257" s="694"/>
      <c r="I257" s="694"/>
      <c r="J257" s="694"/>
      <c r="K257" s="694"/>
      <c r="L257" s="695"/>
      <c r="M257" s="18"/>
      <c r="N257" s="18"/>
      <c r="O257" s="18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</row>
    <row r="258" spans="1:29" ht="12.75" customHeight="1">
      <c r="A258" s="24"/>
      <c r="B258" s="24"/>
      <c r="C258" s="290"/>
      <c r="D258" s="216" t="s">
        <v>214</v>
      </c>
      <c r="E258" s="203"/>
      <c r="F258" s="216"/>
      <c r="G258" s="216"/>
      <c r="H258" s="216"/>
      <c r="I258" s="216"/>
      <c r="J258" s="216"/>
      <c r="K258" s="216"/>
      <c r="L258" s="320"/>
      <c r="M258" s="18"/>
      <c r="N258" s="18"/>
      <c r="O258" s="18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</row>
    <row r="259" spans="1:29" ht="12.75" customHeight="1">
      <c r="A259" s="24"/>
      <c r="B259" s="24"/>
      <c r="C259" s="290"/>
      <c r="D259" s="216"/>
      <c r="E259" s="203"/>
      <c r="F259" s="216"/>
      <c r="G259" s="216"/>
      <c r="H259" s="216"/>
      <c r="I259" s="216"/>
      <c r="J259" s="216"/>
      <c r="K259" s="216"/>
      <c r="L259" s="320"/>
      <c r="M259" s="18"/>
      <c r="N259" s="18"/>
      <c r="O259" s="18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</row>
    <row r="260" spans="1:29" ht="12.75" customHeight="1">
      <c r="A260" s="24"/>
      <c r="B260" s="24"/>
      <c r="C260" s="290"/>
      <c r="D260" s="321" t="s">
        <v>215</v>
      </c>
      <c r="E260" s="203"/>
      <c r="F260" s="216"/>
      <c r="G260" s="216"/>
      <c r="H260" s="216"/>
      <c r="I260" s="216"/>
      <c r="J260" s="216"/>
      <c r="K260" s="216"/>
      <c r="L260" s="320"/>
      <c r="M260" s="18"/>
      <c r="N260" s="18"/>
      <c r="O260" s="18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</row>
    <row r="261" spans="1:29" ht="12.75" customHeight="1">
      <c r="A261" s="24"/>
      <c r="B261" s="24"/>
      <c r="C261" s="290"/>
      <c r="D261" s="216" t="s">
        <v>217</v>
      </c>
      <c r="E261" s="203"/>
      <c r="F261" s="203"/>
      <c r="G261" s="216"/>
      <c r="H261" s="216"/>
      <c r="I261" s="216"/>
      <c r="J261" s="216"/>
      <c r="K261" s="216"/>
      <c r="L261" s="320"/>
      <c r="M261" s="18"/>
      <c r="N261" s="18"/>
      <c r="O261" s="18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</row>
    <row r="262" spans="1:29" ht="12.75" customHeight="1">
      <c r="A262" s="24"/>
      <c r="B262" s="24"/>
      <c r="C262" s="290"/>
      <c r="D262" s="321" t="s">
        <v>218</v>
      </c>
      <c r="E262" s="203"/>
      <c r="F262" s="216"/>
      <c r="G262" s="216"/>
      <c r="H262" s="216"/>
      <c r="I262" s="216"/>
      <c r="J262" s="216"/>
      <c r="K262" s="216"/>
      <c r="L262" s="320"/>
      <c r="M262" s="18"/>
      <c r="N262" s="18"/>
      <c r="O262" s="18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</row>
    <row r="263" spans="1:29" ht="12.75" customHeight="1">
      <c r="A263" s="24"/>
      <c r="B263" s="24"/>
      <c r="C263" s="290"/>
      <c r="D263" s="216" t="s">
        <v>220</v>
      </c>
      <c r="E263" s="203"/>
      <c r="F263" s="203"/>
      <c r="G263" s="216"/>
      <c r="H263" s="216"/>
      <c r="I263" s="216"/>
      <c r="J263" s="216"/>
      <c r="K263" s="216"/>
      <c r="L263" s="320"/>
      <c r="M263" s="18"/>
      <c r="N263" s="18"/>
      <c r="O263" s="18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</row>
    <row r="264" spans="1:29" ht="12.75" customHeight="1">
      <c r="A264" s="24"/>
      <c r="B264" s="24"/>
      <c r="C264" s="290"/>
      <c r="D264" s="321" t="s">
        <v>221</v>
      </c>
      <c r="E264" s="203"/>
      <c r="F264" s="216"/>
      <c r="G264" s="216"/>
      <c r="H264" s="216"/>
      <c r="I264" s="216"/>
      <c r="J264" s="216"/>
      <c r="K264" s="216"/>
      <c r="L264" s="320"/>
      <c r="M264" s="18"/>
      <c r="N264" s="18"/>
      <c r="O264" s="18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</row>
    <row r="265" spans="1:29" ht="12.75" customHeight="1">
      <c r="A265" s="24"/>
      <c r="B265" s="24"/>
      <c r="C265" s="290"/>
      <c r="D265" s="216" t="s">
        <v>223</v>
      </c>
      <c r="E265" s="203"/>
      <c r="F265" s="203"/>
      <c r="G265" s="216"/>
      <c r="H265" s="216"/>
      <c r="I265" s="216"/>
      <c r="J265" s="216"/>
      <c r="K265" s="216"/>
      <c r="L265" s="320"/>
      <c r="M265" s="18"/>
      <c r="N265" s="18"/>
      <c r="O265" s="18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</row>
    <row r="266" spans="1:29" ht="12.75" customHeight="1">
      <c r="A266" s="24"/>
      <c r="B266" s="24"/>
      <c r="C266" s="290"/>
      <c r="D266" s="321" t="s">
        <v>224</v>
      </c>
      <c r="E266" s="203"/>
      <c r="F266" s="216"/>
      <c r="G266" s="216"/>
      <c r="H266" s="216"/>
      <c r="I266" s="216"/>
      <c r="J266" s="216"/>
      <c r="K266" s="216"/>
      <c r="L266" s="320"/>
      <c r="M266" s="18"/>
      <c r="N266" s="18"/>
      <c r="O266" s="18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</row>
    <row r="267" spans="1:29" ht="12.75" customHeight="1">
      <c r="A267" s="24"/>
      <c r="B267" s="24"/>
      <c r="C267" s="290"/>
      <c r="D267" s="255"/>
      <c r="E267" s="203"/>
      <c r="F267" s="216"/>
      <c r="G267" s="216"/>
      <c r="H267" s="216"/>
      <c r="I267" s="216"/>
      <c r="J267" s="216"/>
      <c r="K267" s="216"/>
      <c r="L267" s="320"/>
      <c r="M267" s="18"/>
      <c r="N267" s="18"/>
      <c r="O267" s="18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</row>
    <row r="268" spans="1:29" ht="12.75" customHeight="1">
      <c r="A268" s="24"/>
      <c r="B268" s="24"/>
      <c r="C268" s="290"/>
      <c r="D268" s="321" t="s">
        <v>225</v>
      </c>
      <c r="E268" s="203"/>
      <c r="F268" s="216"/>
      <c r="G268" s="216"/>
      <c r="H268" s="216"/>
      <c r="I268" s="216"/>
      <c r="J268" s="216"/>
      <c r="K268" s="216"/>
      <c r="L268" s="320"/>
      <c r="M268" s="18"/>
      <c r="N268" s="18"/>
      <c r="O268" s="18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</row>
    <row r="269" spans="1:29" ht="12.75" customHeight="1">
      <c r="A269" s="24"/>
      <c r="B269" s="24"/>
      <c r="C269" s="290"/>
      <c r="D269" s="255"/>
      <c r="E269" s="203"/>
      <c r="F269" s="216"/>
      <c r="G269" s="216"/>
      <c r="H269" s="216"/>
      <c r="I269" s="216"/>
      <c r="J269" s="216"/>
      <c r="K269" s="216"/>
      <c r="L269" s="320"/>
      <c r="M269" s="18"/>
      <c r="N269" s="18"/>
      <c r="O269" s="18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</row>
    <row r="270" spans="1:29" ht="12.75" customHeight="1">
      <c r="A270" s="24"/>
      <c r="B270" s="24"/>
      <c r="C270" s="290"/>
      <c r="D270" s="321" t="s">
        <v>227</v>
      </c>
      <c r="E270" s="203"/>
      <c r="F270" s="216"/>
      <c r="G270" s="216"/>
      <c r="H270" s="216"/>
      <c r="I270" s="216"/>
      <c r="J270" s="216"/>
      <c r="K270" s="216"/>
      <c r="L270" s="320"/>
      <c r="M270" s="18"/>
      <c r="N270" s="18"/>
      <c r="O270" s="18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</row>
    <row r="271" spans="1:29" ht="12.75" customHeight="1">
      <c r="A271" s="24"/>
      <c r="B271" s="24"/>
      <c r="C271" s="290"/>
      <c r="D271" s="216" t="s">
        <v>228</v>
      </c>
      <c r="E271" s="203"/>
      <c r="F271" s="216"/>
      <c r="G271" s="216"/>
      <c r="H271" s="216"/>
      <c r="I271" s="216"/>
      <c r="J271" s="216"/>
      <c r="K271" s="216"/>
      <c r="L271" s="320"/>
      <c r="M271" s="18"/>
      <c r="N271" s="18"/>
      <c r="O271" s="18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</row>
    <row r="272" spans="1:29" ht="12.75" customHeight="1">
      <c r="A272" s="24"/>
      <c r="B272" s="24"/>
      <c r="C272" s="290"/>
      <c r="D272" s="322"/>
      <c r="E272" s="203"/>
      <c r="F272" s="216"/>
      <c r="G272" s="216"/>
      <c r="H272" s="216"/>
      <c r="I272" s="216"/>
      <c r="J272" s="216"/>
      <c r="K272" s="216"/>
      <c r="L272" s="320"/>
      <c r="M272" s="18"/>
      <c r="N272" s="18"/>
      <c r="O272" s="18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</row>
    <row r="273" spans="1:29" ht="12.75" customHeight="1">
      <c r="A273" s="24"/>
      <c r="B273" s="24"/>
      <c r="C273" s="290"/>
      <c r="D273" s="321" t="s">
        <v>230</v>
      </c>
      <c r="E273" s="203"/>
      <c r="F273" s="216"/>
      <c r="G273" s="216"/>
      <c r="H273" s="216"/>
      <c r="I273" s="216"/>
      <c r="J273" s="216"/>
      <c r="K273" s="216"/>
      <c r="L273" s="320"/>
      <c r="M273" s="18"/>
      <c r="N273" s="18"/>
      <c r="O273" s="18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</row>
    <row r="274" spans="1:29" ht="12.75" customHeight="1">
      <c r="A274" s="24"/>
      <c r="B274" s="24"/>
      <c r="C274" s="290"/>
      <c r="D274" s="322"/>
      <c r="E274" s="203"/>
      <c r="F274" s="216"/>
      <c r="G274" s="216"/>
      <c r="H274" s="216"/>
      <c r="I274" s="216"/>
      <c r="J274" s="216"/>
      <c r="K274" s="216"/>
      <c r="L274" s="320"/>
      <c r="M274" s="18"/>
      <c r="N274" s="18"/>
      <c r="O274" s="18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</row>
    <row r="275" spans="1:29" ht="12.75" customHeight="1">
      <c r="A275" s="24"/>
      <c r="B275" s="24"/>
      <c r="C275" s="290"/>
      <c r="D275" s="321" t="s">
        <v>231</v>
      </c>
      <c r="E275" s="203"/>
      <c r="F275" s="216"/>
      <c r="G275" s="216"/>
      <c r="H275" s="216"/>
      <c r="I275" s="216"/>
      <c r="J275" s="216"/>
      <c r="K275" s="216"/>
      <c r="L275" s="320"/>
      <c r="M275" s="18"/>
      <c r="N275" s="18"/>
      <c r="O275" s="18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</row>
    <row r="276" spans="1:29" ht="12.75" customHeight="1">
      <c r="A276" s="24"/>
      <c r="B276" s="24"/>
      <c r="C276" s="290"/>
      <c r="D276" s="322"/>
      <c r="E276" s="203"/>
      <c r="F276" s="216"/>
      <c r="G276" s="216"/>
      <c r="H276" s="216"/>
      <c r="I276" s="216"/>
      <c r="J276" s="216"/>
      <c r="K276" s="216"/>
      <c r="L276" s="320"/>
      <c r="M276" s="18"/>
      <c r="N276" s="18"/>
      <c r="O276" s="18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</row>
    <row r="277" spans="1:29" ht="12.75" customHeight="1">
      <c r="A277" s="24"/>
      <c r="B277" s="24"/>
      <c r="C277" s="290"/>
      <c r="D277" s="321"/>
      <c r="E277" s="203"/>
      <c r="F277" s="216"/>
      <c r="G277" s="216"/>
      <c r="H277" s="216"/>
      <c r="I277" s="216"/>
      <c r="J277" s="216"/>
      <c r="K277" s="216"/>
      <c r="L277" s="320"/>
      <c r="M277" s="18"/>
      <c r="N277" s="18"/>
      <c r="O277" s="18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</row>
    <row r="278" spans="1:29" ht="12.75" customHeight="1">
      <c r="A278" s="24"/>
      <c r="B278" s="24"/>
      <c r="C278" s="290"/>
      <c r="D278" s="323" t="s">
        <v>233</v>
      </c>
      <c r="E278" s="203"/>
      <c r="F278" s="216"/>
      <c r="G278" s="216"/>
      <c r="H278" s="216"/>
      <c r="I278" s="216"/>
      <c r="J278" s="216"/>
      <c r="K278" s="216"/>
      <c r="L278" s="320"/>
      <c r="M278" s="18"/>
      <c r="N278" s="18"/>
      <c r="O278" s="18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</row>
    <row r="279" spans="1:29" ht="12.75" customHeight="1">
      <c r="A279" s="24"/>
      <c r="B279" s="24"/>
      <c r="C279" s="290"/>
      <c r="D279" s="216" t="s">
        <v>234</v>
      </c>
      <c r="E279" s="203"/>
      <c r="F279" s="216"/>
      <c r="G279" s="324"/>
      <c r="H279" s="324"/>
      <c r="I279" s="324"/>
      <c r="J279" s="324"/>
      <c r="K279" s="216"/>
      <c r="L279" s="320"/>
      <c r="M279" s="18"/>
      <c r="N279" s="18"/>
      <c r="O279" s="18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</row>
    <row r="280" spans="1:29" ht="12.75" customHeight="1">
      <c r="A280" s="24"/>
      <c r="B280" s="24"/>
      <c r="C280" s="290"/>
      <c r="D280" s="216" t="s">
        <v>236</v>
      </c>
      <c r="E280" s="203"/>
      <c r="F280" s="216"/>
      <c r="G280" s="324"/>
      <c r="H280" s="324"/>
      <c r="I280" s="324"/>
      <c r="J280" s="324"/>
      <c r="K280" s="216"/>
      <c r="L280" s="320"/>
      <c r="M280" s="18"/>
      <c r="N280" s="18"/>
      <c r="O280" s="18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</row>
    <row r="281" spans="1:29" ht="19.5" customHeight="1">
      <c r="A281" s="24"/>
      <c r="B281" s="24"/>
      <c r="C281" s="290"/>
      <c r="D281" s="321" t="s">
        <v>237</v>
      </c>
      <c r="E281" s="203"/>
      <c r="F281" s="216"/>
      <c r="G281" s="324"/>
      <c r="H281" s="324"/>
      <c r="I281" s="324"/>
      <c r="J281" s="324"/>
      <c r="K281" s="216"/>
      <c r="L281" s="320"/>
      <c r="M281" s="18"/>
      <c r="N281" s="18"/>
      <c r="O281" s="18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</row>
    <row r="282" spans="1:29" ht="12.75" customHeight="1">
      <c r="A282" s="24"/>
      <c r="B282" s="24"/>
      <c r="C282" s="290"/>
      <c r="D282" s="321" t="s">
        <v>238</v>
      </c>
      <c r="E282" s="203"/>
      <c r="F282" s="216"/>
      <c r="G282" s="216"/>
      <c r="H282" s="216"/>
      <c r="I282" s="216"/>
      <c r="J282" s="216"/>
      <c r="K282" s="216"/>
      <c r="L282" s="320"/>
      <c r="M282" s="18"/>
      <c r="N282" s="18"/>
      <c r="O282" s="18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</row>
    <row r="283" spans="1:29" ht="12.75" customHeight="1">
      <c r="A283" s="24"/>
      <c r="B283" s="24"/>
      <c r="C283" s="290"/>
      <c r="D283" s="216" t="s">
        <v>239</v>
      </c>
      <c r="E283" s="203"/>
      <c r="F283" s="216"/>
      <c r="G283" s="216"/>
      <c r="H283" s="216"/>
      <c r="I283" s="216"/>
      <c r="J283" s="216"/>
      <c r="K283" s="216"/>
      <c r="L283" s="320"/>
      <c r="M283" s="18"/>
      <c r="N283" s="18"/>
      <c r="O283" s="18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</row>
    <row r="284" spans="1:29" ht="12.75" customHeight="1">
      <c r="A284" s="24"/>
      <c r="B284" s="24"/>
      <c r="C284" s="290"/>
      <c r="D284" s="321" t="s">
        <v>241</v>
      </c>
      <c r="E284" s="203"/>
      <c r="F284" s="216"/>
      <c r="G284" s="216"/>
      <c r="H284" s="216"/>
      <c r="I284" s="216"/>
      <c r="J284" s="216"/>
      <c r="K284" s="216"/>
      <c r="L284" s="320"/>
      <c r="M284" s="18"/>
      <c r="N284" s="18"/>
      <c r="O284" s="18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</row>
    <row r="285" spans="1:29" ht="12.75" customHeight="1">
      <c r="A285" s="24"/>
      <c r="B285" s="24"/>
      <c r="C285" s="290"/>
      <c r="D285" s="216" t="s">
        <v>242</v>
      </c>
      <c r="E285" s="203"/>
      <c r="F285" s="216"/>
      <c r="G285" s="216"/>
      <c r="H285" s="216"/>
      <c r="I285" s="216"/>
      <c r="J285" s="216"/>
      <c r="K285" s="216"/>
      <c r="L285" s="320"/>
      <c r="M285" s="18"/>
      <c r="N285" s="18"/>
      <c r="O285" s="18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</row>
    <row r="286" spans="1:29" ht="12.75" customHeight="1">
      <c r="A286" s="24"/>
      <c r="B286" s="24"/>
      <c r="C286" s="290"/>
      <c r="D286" s="216" t="s">
        <v>243</v>
      </c>
      <c r="E286" s="203"/>
      <c r="F286" s="216"/>
      <c r="G286" s="216"/>
      <c r="H286" s="216"/>
      <c r="I286" s="216"/>
      <c r="J286" s="216"/>
      <c r="K286" s="216"/>
      <c r="L286" s="320"/>
      <c r="M286" s="18"/>
      <c r="N286" s="18"/>
      <c r="O286" s="18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</row>
    <row r="287" spans="1:29" ht="12.75" customHeight="1">
      <c r="A287" s="24"/>
      <c r="B287" s="24"/>
      <c r="C287" s="290"/>
      <c r="D287" s="216" t="s">
        <v>244</v>
      </c>
      <c r="E287" s="203"/>
      <c r="F287" s="216"/>
      <c r="G287" s="216"/>
      <c r="H287" s="216"/>
      <c r="I287" s="216"/>
      <c r="J287" s="216"/>
      <c r="K287" s="216"/>
      <c r="L287" s="320"/>
      <c r="M287" s="18"/>
      <c r="N287" s="18"/>
      <c r="O287" s="18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</row>
    <row r="288" spans="1:29" ht="12.75" customHeight="1">
      <c r="A288" s="24"/>
      <c r="B288" s="24"/>
      <c r="C288" s="290"/>
      <c r="D288" s="216"/>
      <c r="E288" s="203"/>
      <c r="F288" s="216"/>
      <c r="G288" s="216"/>
      <c r="H288" s="216"/>
      <c r="I288" s="216"/>
      <c r="J288" s="216"/>
      <c r="K288" s="216"/>
      <c r="L288" s="320"/>
      <c r="M288" s="18"/>
      <c r="N288" s="18"/>
      <c r="O288" s="18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</row>
    <row r="289" spans="1:29" ht="12.75" customHeight="1">
      <c r="A289" s="24"/>
      <c r="B289" s="24"/>
      <c r="C289" s="696" t="s">
        <v>246</v>
      </c>
      <c r="D289" s="697"/>
      <c r="E289" s="697"/>
      <c r="F289" s="697"/>
      <c r="G289" s="697"/>
      <c r="H289" s="697"/>
      <c r="I289" s="697"/>
      <c r="J289" s="697"/>
      <c r="K289" s="697"/>
      <c r="L289" s="698"/>
      <c r="M289" s="18"/>
      <c r="N289" s="18"/>
      <c r="O289" s="18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</row>
    <row r="290" spans="1:29" ht="12.75" customHeight="1">
      <c r="A290" s="24"/>
      <c r="B290" s="24"/>
      <c r="C290" s="696" t="s">
        <v>247</v>
      </c>
      <c r="D290" s="697"/>
      <c r="E290" s="697"/>
      <c r="F290" s="697"/>
      <c r="G290" s="697"/>
      <c r="H290" s="697"/>
      <c r="I290" s="697"/>
      <c r="J290" s="697"/>
      <c r="K290" s="697"/>
      <c r="L290" s="698"/>
      <c r="M290" s="326"/>
      <c r="N290" s="326"/>
      <c r="O290" s="326"/>
      <c r="P290" s="328"/>
      <c r="Q290" s="328"/>
      <c r="R290" s="328"/>
      <c r="S290" s="328"/>
      <c r="T290" s="328"/>
      <c r="U290" s="328"/>
      <c r="V290" s="328"/>
      <c r="W290" s="328"/>
      <c r="X290" s="328"/>
      <c r="Y290" s="328"/>
      <c r="Z290" s="24"/>
      <c r="AA290" s="24"/>
      <c r="AB290" s="24"/>
      <c r="AC290" s="24"/>
    </row>
    <row r="291" spans="1:29" ht="12.75" customHeight="1">
      <c r="A291" s="24"/>
      <c r="B291" s="24"/>
      <c r="C291" s="696" t="s">
        <v>248</v>
      </c>
      <c r="D291" s="697"/>
      <c r="E291" s="697"/>
      <c r="F291" s="697"/>
      <c r="G291" s="697"/>
      <c r="H291" s="697"/>
      <c r="I291" s="697"/>
      <c r="J291" s="697"/>
      <c r="K291" s="697"/>
      <c r="L291" s="698"/>
      <c r="M291" s="18"/>
      <c r="N291" s="18"/>
      <c r="O291" s="18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</row>
    <row r="292" spans="1:29" ht="9.75" customHeight="1">
      <c r="A292" s="24"/>
      <c r="B292" s="24"/>
      <c r="C292" s="290"/>
      <c r="D292" s="216"/>
      <c r="E292" s="216"/>
      <c r="F292" s="216"/>
      <c r="G292" s="216"/>
      <c r="H292" s="216"/>
      <c r="I292" s="216"/>
      <c r="J292" s="216"/>
      <c r="K292" s="216"/>
      <c r="L292" s="320"/>
      <c r="M292" s="18"/>
      <c r="N292" s="18"/>
      <c r="O292" s="18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</row>
    <row r="293" spans="1:29" ht="9.75" customHeight="1">
      <c r="A293" s="24"/>
      <c r="B293" s="24"/>
      <c r="C293" s="290"/>
      <c r="D293" s="216"/>
      <c r="E293" s="216"/>
      <c r="F293" s="216"/>
      <c r="G293" s="216"/>
      <c r="H293" s="216"/>
      <c r="I293" s="216"/>
      <c r="J293" s="216"/>
      <c r="K293" s="216"/>
      <c r="L293" s="320"/>
      <c r="M293" s="18"/>
      <c r="N293" s="18"/>
      <c r="O293" s="18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</row>
    <row r="294" spans="1:29" ht="19.5" customHeight="1">
      <c r="A294" s="24"/>
      <c r="B294" s="24"/>
      <c r="C294" s="699" t="s">
        <v>250</v>
      </c>
      <c r="D294" s="686"/>
      <c r="E294" s="686"/>
      <c r="F294" s="686"/>
      <c r="G294" s="686"/>
      <c r="H294" s="686"/>
      <c r="I294" s="686"/>
      <c r="J294" s="686"/>
      <c r="K294" s="686"/>
      <c r="L294" s="687"/>
      <c r="M294" s="18"/>
      <c r="N294" s="18"/>
      <c r="O294" s="18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</row>
    <row r="295" spans="1:29" ht="7.5" customHeight="1">
      <c r="A295" s="24"/>
      <c r="B295" s="24"/>
      <c r="C295" s="330"/>
      <c r="D295" s="331"/>
      <c r="E295" s="331"/>
      <c r="F295" s="331"/>
      <c r="G295" s="331"/>
      <c r="H295" s="331"/>
      <c r="I295" s="331"/>
      <c r="J295" s="331"/>
      <c r="K295" s="283"/>
      <c r="L295" s="332"/>
      <c r="M295" s="18"/>
      <c r="N295" s="18"/>
      <c r="O295" s="18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</row>
    <row r="296" spans="1:29" ht="18" customHeight="1">
      <c r="A296" s="24"/>
      <c r="B296" s="24"/>
      <c r="C296" s="282"/>
      <c r="D296" s="333" t="s">
        <v>251</v>
      </c>
      <c r="E296" s="203"/>
      <c r="F296" s="216"/>
      <c r="G296" s="331"/>
      <c r="H296" s="331"/>
      <c r="I296" s="331"/>
      <c r="J296" s="331"/>
      <c r="K296" s="283"/>
      <c r="L296" s="332"/>
      <c r="M296" s="18"/>
      <c r="N296" s="18"/>
      <c r="O296" s="18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</row>
    <row r="297" spans="1:29" ht="4.5" customHeight="1">
      <c r="A297" s="24"/>
      <c r="B297" s="24"/>
      <c r="C297" s="282"/>
      <c r="D297" s="203"/>
      <c r="E297" s="203"/>
      <c r="F297" s="203"/>
      <c r="G297" s="203"/>
      <c r="H297" s="203"/>
      <c r="I297" s="203"/>
      <c r="J297" s="203"/>
      <c r="K297" s="203"/>
      <c r="L297" s="332"/>
      <c r="M297" s="18"/>
      <c r="N297" s="18"/>
      <c r="O297" s="18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</row>
    <row r="298" spans="1:29" ht="15" customHeight="1">
      <c r="A298" s="24"/>
      <c r="B298" s="24"/>
      <c r="C298" s="282"/>
      <c r="D298" s="321" t="s">
        <v>254</v>
      </c>
      <c r="E298" s="203"/>
      <c r="F298" s="216"/>
      <c r="G298" s="203"/>
      <c r="H298" s="203"/>
      <c r="I298" s="203"/>
      <c r="J298" s="203"/>
      <c r="K298" s="203"/>
      <c r="L298" s="332"/>
      <c r="M298" s="18"/>
      <c r="N298" s="18"/>
      <c r="O298" s="18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</row>
    <row r="299" spans="1:29" ht="15" customHeight="1">
      <c r="A299" s="24"/>
      <c r="B299" s="24"/>
      <c r="C299" s="282"/>
      <c r="D299" s="321" t="s">
        <v>255</v>
      </c>
      <c r="E299" s="203"/>
      <c r="F299" s="216"/>
      <c r="G299" s="203"/>
      <c r="H299" s="203"/>
      <c r="I299" s="203"/>
      <c r="J299" s="203"/>
      <c r="K299" s="203"/>
      <c r="L299" s="332"/>
      <c r="M299" s="18"/>
      <c r="N299" s="18"/>
      <c r="O299" s="18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</row>
    <row r="300" spans="1:29" ht="15" customHeight="1">
      <c r="A300" s="24"/>
      <c r="B300" s="24"/>
      <c r="C300" s="282"/>
      <c r="D300" s="321" t="s">
        <v>257</v>
      </c>
      <c r="E300" s="203"/>
      <c r="F300" s="216"/>
      <c r="G300" s="203"/>
      <c r="H300" s="203"/>
      <c r="I300" s="203"/>
      <c r="J300" s="203"/>
      <c r="K300" s="203"/>
      <c r="L300" s="332"/>
      <c r="M300" s="18"/>
      <c r="N300" s="18"/>
      <c r="O300" s="18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</row>
    <row r="301" spans="1:29" ht="15" customHeight="1">
      <c r="A301" s="24"/>
      <c r="B301" s="24"/>
      <c r="C301" s="282"/>
      <c r="D301" s="321" t="s">
        <v>258</v>
      </c>
      <c r="E301" s="203"/>
      <c r="F301" s="216"/>
      <c r="G301" s="203"/>
      <c r="H301" s="203"/>
      <c r="I301" s="203"/>
      <c r="J301" s="203"/>
      <c r="K301" s="203"/>
      <c r="L301" s="332"/>
      <c r="M301" s="18"/>
      <c r="N301" s="18"/>
      <c r="O301" s="18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</row>
    <row r="302" spans="1:29" ht="15" customHeight="1">
      <c r="A302" s="24"/>
      <c r="B302" s="24"/>
      <c r="C302" s="282"/>
      <c r="D302" s="321" t="s">
        <v>260</v>
      </c>
      <c r="E302" s="203"/>
      <c r="F302" s="216"/>
      <c r="G302" s="203"/>
      <c r="H302" s="203"/>
      <c r="I302" s="203"/>
      <c r="J302" s="203"/>
      <c r="K302" s="203"/>
      <c r="L302" s="332"/>
      <c r="M302" s="18"/>
      <c r="N302" s="18"/>
      <c r="O302" s="18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</row>
    <row r="303" spans="1:29" ht="15" customHeight="1">
      <c r="A303" s="24"/>
      <c r="B303" s="24"/>
      <c r="C303" s="282"/>
      <c r="D303" s="321" t="s">
        <v>261</v>
      </c>
      <c r="E303" s="203"/>
      <c r="F303" s="203"/>
      <c r="G303" s="203"/>
      <c r="H303" s="203"/>
      <c r="I303" s="203"/>
      <c r="J303" s="203"/>
      <c r="K303" s="203"/>
      <c r="L303" s="332"/>
      <c r="M303" s="18"/>
      <c r="N303" s="18"/>
      <c r="O303" s="18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</row>
    <row r="304" spans="1:29" ht="12.75" customHeight="1">
      <c r="A304" s="24"/>
      <c r="B304" s="24"/>
      <c r="C304" s="282"/>
      <c r="D304" s="203" t="s">
        <v>262</v>
      </c>
      <c r="E304" s="203"/>
      <c r="F304" s="216"/>
      <c r="G304" s="331"/>
      <c r="H304" s="331"/>
      <c r="I304" s="331"/>
      <c r="J304" s="331"/>
      <c r="K304" s="283"/>
      <c r="L304" s="332"/>
      <c r="M304" s="18"/>
      <c r="N304" s="18"/>
      <c r="O304" s="18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</row>
    <row r="305" spans="1:29" ht="15" customHeight="1">
      <c r="A305" s="24"/>
      <c r="B305" s="24"/>
      <c r="C305" s="282"/>
      <c r="D305" s="321" t="s">
        <v>264</v>
      </c>
      <c r="E305" s="203"/>
      <c r="F305" s="203"/>
      <c r="G305" s="331"/>
      <c r="H305" s="331"/>
      <c r="I305" s="331"/>
      <c r="J305" s="331"/>
      <c r="K305" s="283"/>
      <c r="L305" s="332"/>
      <c r="M305" s="18"/>
      <c r="N305" s="18"/>
      <c r="O305" s="18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</row>
    <row r="306" spans="1:29" ht="15" customHeight="1">
      <c r="A306" s="24"/>
      <c r="B306" s="24"/>
      <c r="C306" s="282"/>
      <c r="D306" s="321" t="s">
        <v>265</v>
      </c>
      <c r="E306" s="203"/>
      <c r="F306" s="203"/>
      <c r="G306" s="331"/>
      <c r="H306" s="331"/>
      <c r="I306" s="331"/>
      <c r="J306" s="331"/>
      <c r="K306" s="283"/>
      <c r="L306" s="332"/>
      <c r="M306" s="18"/>
      <c r="N306" s="18"/>
      <c r="O306" s="18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</row>
    <row r="307" spans="1:29" ht="15" customHeight="1">
      <c r="A307" s="24"/>
      <c r="B307" s="24"/>
      <c r="C307" s="282"/>
      <c r="D307" s="321" t="s">
        <v>266</v>
      </c>
      <c r="E307" s="203"/>
      <c r="F307" s="203"/>
      <c r="G307" s="331"/>
      <c r="H307" s="331"/>
      <c r="I307" s="331"/>
      <c r="J307" s="331"/>
      <c r="K307" s="283"/>
      <c r="L307" s="332"/>
      <c r="M307" s="18"/>
      <c r="N307" s="18"/>
      <c r="O307" s="18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</row>
    <row r="308" spans="1:29" ht="15" customHeight="1">
      <c r="A308" s="24"/>
      <c r="B308" s="24"/>
      <c r="C308" s="282"/>
      <c r="D308" s="321" t="s">
        <v>267</v>
      </c>
      <c r="E308" s="203"/>
      <c r="F308" s="203"/>
      <c r="G308" s="331"/>
      <c r="H308" s="331"/>
      <c r="I308" s="331"/>
      <c r="J308" s="331"/>
      <c r="K308" s="283"/>
      <c r="L308" s="332"/>
      <c r="M308" s="18"/>
      <c r="N308" s="18"/>
      <c r="O308" s="18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</row>
    <row r="309" spans="1:29" ht="15" customHeight="1">
      <c r="A309" s="24"/>
      <c r="B309" s="24"/>
      <c r="C309" s="282"/>
      <c r="D309" s="321" t="s">
        <v>268</v>
      </c>
      <c r="E309" s="203"/>
      <c r="F309" s="203"/>
      <c r="G309" s="331"/>
      <c r="H309" s="331"/>
      <c r="I309" s="331"/>
      <c r="J309" s="331"/>
      <c r="K309" s="283"/>
      <c r="L309" s="332"/>
      <c r="M309" s="18"/>
      <c r="N309" s="18"/>
      <c r="O309" s="18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</row>
    <row r="310" spans="1:29" ht="15" customHeight="1">
      <c r="A310" s="24"/>
      <c r="B310" s="24"/>
      <c r="C310" s="282"/>
      <c r="D310" s="321" t="s">
        <v>269</v>
      </c>
      <c r="E310" s="203"/>
      <c r="F310" s="216"/>
      <c r="G310" s="331"/>
      <c r="H310" s="331"/>
      <c r="I310" s="331"/>
      <c r="J310" s="331"/>
      <c r="K310" s="283"/>
      <c r="L310" s="332"/>
      <c r="M310" s="18"/>
      <c r="N310" s="18"/>
      <c r="O310" s="18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</row>
    <row r="311" spans="1:29" ht="15" customHeight="1">
      <c r="A311" s="24"/>
      <c r="B311" s="24"/>
      <c r="C311" s="282"/>
      <c r="D311" s="321" t="s">
        <v>270</v>
      </c>
      <c r="E311" s="203"/>
      <c r="F311" s="216"/>
      <c r="G311" s="331"/>
      <c r="H311" s="331"/>
      <c r="I311" s="331"/>
      <c r="J311" s="331"/>
      <c r="K311" s="283"/>
      <c r="L311" s="332"/>
      <c r="M311" s="18"/>
      <c r="N311" s="18"/>
      <c r="O311" s="18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</row>
    <row r="312" spans="1:29" ht="18" customHeight="1">
      <c r="A312" s="24"/>
      <c r="B312" s="24"/>
      <c r="C312" s="282"/>
      <c r="D312" s="216"/>
      <c r="E312" s="203"/>
      <c r="F312" s="216"/>
      <c r="G312" s="331"/>
      <c r="H312" s="331"/>
      <c r="I312" s="331"/>
      <c r="J312" s="331"/>
      <c r="K312" s="283"/>
      <c r="L312" s="332"/>
      <c r="M312" s="18"/>
      <c r="N312" s="18"/>
      <c r="O312" s="18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</row>
    <row r="313" spans="1:29" ht="18" customHeight="1">
      <c r="A313" s="24"/>
      <c r="B313" s="24"/>
      <c r="C313" s="282"/>
      <c r="D313" s="333" t="s">
        <v>271</v>
      </c>
      <c r="E313" s="203"/>
      <c r="F313" s="216"/>
      <c r="G313" s="331"/>
      <c r="H313" s="331"/>
      <c r="I313" s="331"/>
      <c r="J313" s="331"/>
      <c r="K313" s="283"/>
      <c r="L313" s="332"/>
      <c r="M313" s="18"/>
      <c r="N313" s="18"/>
      <c r="O313" s="18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</row>
    <row r="314" spans="1:29" ht="15" customHeight="1">
      <c r="A314" s="24"/>
      <c r="B314" s="24"/>
      <c r="C314" s="282"/>
      <c r="D314" s="321" t="s">
        <v>272</v>
      </c>
      <c r="E314" s="203"/>
      <c r="F314" s="216"/>
      <c r="G314" s="331"/>
      <c r="H314" s="331"/>
      <c r="I314" s="331"/>
      <c r="J314" s="331"/>
      <c r="K314" s="283"/>
      <c r="L314" s="332"/>
      <c r="M314" s="18"/>
      <c r="N314" s="18"/>
      <c r="O314" s="18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</row>
    <row r="315" spans="1:29" ht="12.75" customHeight="1">
      <c r="A315" s="24"/>
      <c r="B315" s="24"/>
      <c r="C315" s="282"/>
      <c r="D315" s="203" t="s">
        <v>273</v>
      </c>
      <c r="E315" s="203"/>
      <c r="F315" s="216"/>
      <c r="G315" s="331"/>
      <c r="H315" s="331"/>
      <c r="I315" s="331"/>
      <c r="J315" s="331"/>
      <c r="K315" s="283"/>
      <c r="L315" s="332"/>
      <c r="M315" s="18"/>
      <c r="N315" s="18"/>
      <c r="O315" s="18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</row>
    <row r="316" spans="1:29" ht="15" customHeight="1">
      <c r="A316" s="24"/>
      <c r="B316" s="24"/>
      <c r="C316" s="282"/>
      <c r="D316" s="321" t="s">
        <v>274</v>
      </c>
      <c r="E316" s="203"/>
      <c r="F316" s="216"/>
      <c r="G316" s="331"/>
      <c r="H316" s="331"/>
      <c r="I316" s="331"/>
      <c r="J316" s="331"/>
      <c r="K316" s="283"/>
      <c r="L316" s="332"/>
      <c r="M316" s="18"/>
      <c r="N316" s="18"/>
      <c r="O316" s="18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</row>
    <row r="317" spans="1:29" ht="12.75" customHeight="1">
      <c r="A317" s="24"/>
      <c r="B317" s="24"/>
      <c r="C317" s="282"/>
      <c r="D317" s="216" t="s">
        <v>275</v>
      </c>
      <c r="E317" s="203"/>
      <c r="F317" s="216"/>
      <c r="G317" s="331"/>
      <c r="H317" s="331"/>
      <c r="I317" s="331"/>
      <c r="J317" s="331"/>
      <c r="K317" s="283"/>
      <c r="L317" s="332"/>
      <c r="M317" s="18"/>
      <c r="N317" s="18"/>
      <c r="O317" s="18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</row>
    <row r="318" spans="1:29" ht="12.75" customHeight="1">
      <c r="A318" s="24"/>
      <c r="B318" s="24"/>
      <c r="C318" s="282"/>
      <c r="D318" s="203" t="s">
        <v>276</v>
      </c>
      <c r="E318" s="203"/>
      <c r="F318" s="216"/>
      <c r="G318" s="331"/>
      <c r="H318" s="331"/>
      <c r="I318" s="331"/>
      <c r="J318" s="331"/>
      <c r="K318" s="283"/>
      <c r="L318" s="332"/>
      <c r="M318" s="18"/>
      <c r="N318" s="18"/>
      <c r="O318" s="18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</row>
    <row r="319" spans="1:29" ht="15" customHeight="1">
      <c r="A319" s="24"/>
      <c r="B319" s="24"/>
      <c r="C319" s="282"/>
      <c r="D319" s="321" t="s">
        <v>277</v>
      </c>
      <c r="E319" s="203"/>
      <c r="F319" s="216"/>
      <c r="G319" s="331"/>
      <c r="H319" s="331"/>
      <c r="I319" s="331"/>
      <c r="J319" s="331"/>
      <c r="K319" s="283"/>
      <c r="L319" s="332"/>
      <c r="M319" s="18"/>
      <c r="N319" s="18"/>
      <c r="O319" s="18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</row>
    <row r="320" spans="1:29" ht="12.75" customHeight="1">
      <c r="A320" s="24"/>
      <c r="B320" s="24"/>
      <c r="C320" s="282"/>
      <c r="D320" s="203" t="s">
        <v>278</v>
      </c>
      <c r="E320" s="203"/>
      <c r="F320" s="216"/>
      <c r="G320" s="331"/>
      <c r="H320" s="331"/>
      <c r="I320" s="331"/>
      <c r="J320" s="331"/>
      <c r="K320" s="283"/>
      <c r="L320" s="332"/>
      <c r="M320" s="18"/>
      <c r="N320" s="18"/>
      <c r="O320" s="18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</row>
    <row r="321" spans="1:29" ht="12.75" customHeight="1">
      <c r="A321" s="24"/>
      <c r="B321" s="24"/>
      <c r="C321" s="282"/>
      <c r="D321" s="216" t="s">
        <v>279</v>
      </c>
      <c r="E321" s="203"/>
      <c r="F321" s="216"/>
      <c r="G321" s="331"/>
      <c r="H321" s="331"/>
      <c r="I321" s="331"/>
      <c r="J321" s="331"/>
      <c r="K321" s="283"/>
      <c r="L321" s="332"/>
      <c r="M321" s="18"/>
      <c r="N321" s="18"/>
      <c r="O321" s="18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</row>
    <row r="322" spans="1:29" ht="12.75" customHeight="1">
      <c r="A322" s="24"/>
      <c r="B322" s="24"/>
      <c r="C322" s="282"/>
      <c r="D322" s="216" t="s">
        <v>280</v>
      </c>
      <c r="E322" s="203"/>
      <c r="F322" s="216"/>
      <c r="G322" s="331"/>
      <c r="H322" s="331"/>
      <c r="I322" s="331"/>
      <c r="J322" s="331"/>
      <c r="K322" s="283"/>
      <c r="L322" s="332"/>
      <c r="M322" s="18"/>
      <c r="N322" s="18"/>
      <c r="O322" s="18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</row>
    <row r="323" spans="1:29" ht="15" customHeight="1">
      <c r="A323" s="24"/>
      <c r="B323" s="24"/>
      <c r="C323" s="341"/>
      <c r="D323" s="321" t="s">
        <v>281</v>
      </c>
      <c r="E323" s="203"/>
      <c r="F323" s="216"/>
      <c r="G323" s="331"/>
      <c r="H323" s="331"/>
      <c r="I323" s="331"/>
      <c r="J323" s="283"/>
      <c r="K323" s="283"/>
      <c r="L323" s="332"/>
      <c r="M323" s="18"/>
      <c r="N323" s="18"/>
      <c r="O323" s="18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</row>
    <row r="324" spans="1:29" ht="15" customHeight="1">
      <c r="A324" s="24"/>
      <c r="B324" s="24"/>
      <c r="C324" s="282"/>
      <c r="D324" s="321" t="s">
        <v>282</v>
      </c>
      <c r="E324" s="203"/>
      <c r="F324" s="216"/>
      <c r="G324" s="331"/>
      <c r="H324" s="331"/>
      <c r="I324" s="331"/>
      <c r="J324" s="331"/>
      <c r="K324" s="283"/>
      <c r="L324" s="332"/>
      <c r="M324" s="60"/>
      <c r="N324" s="60"/>
      <c r="O324" s="60"/>
      <c r="P324" s="1"/>
      <c r="Q324" s="1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</row>
    <row r="325" spans="1:29" ht="15" customHeight="1">
      <c r="A325" s="24"/>
      <c r="B325" s="24"/>
      <c r="C325" s="282"/>
      <c r="D325" s="321" t="s">
        <v>283</v>
      </c>
      <c r="E325" s="203"/>
      <c r="F325" s="216"/>
      <c r="G325" s="331"/>
      <c r="H325" s="331"/>
      <c r="I325" s="331"/>
      <c r="J325" s="331"/>
      <c r="K325" s="283"/>
      <c r="L325" s="332"/>
      <c r="M325" s="60"/>
      <c r="N325" s="60"/>
      <c r="O325" s="60"/>
      <c r="P325" s="1"/>
      <c r="Q325" s="1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</row>
    <row r="326" spans="1:29" ht="15" customHeight="1">
      <c r="A326" s="24"/>
      <c r="B326" s="24"/>
      <c r="C326" s="282"/>
      <c r="D326" s="321" t="s">
        <v>284</v>
      </c>
      <c r="E326" s="203"/>
      <c r="F326" s="216"/>
      <c r="G326" s="331"/>
      <c r="H326" s="331"/>
      <c r="I326" s="331"/>
      <c r="J326" s="331"/>
      <c r="K326" s="283"/>
      <c r="L326" s="332"/>
      <c r="M326" s="60"/>
      <c r="N326" s="60"/>
      <c r="O326" s="60"/>
      <c r="P326" s="1"/>
      <c r="Q326" s="1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</row>
    <row r="327" spans="1:29" ht="15" customHeight="1">
      <c r="A327" s="24"/>
      <c r="B327" s="24"/>
      <c r="C327" s="282"/>
      <c r="D327" s="321" t="s">
        <v>285</v>
      </c>
      <c r="E327" s="203"/>
      <c r="F327" s="216"/>
      <c r="G327" s="331"/>
      <c r="H327" s="331"/>
      <c r="I327" s="331"/>
      <c r="J327" s="331"/>
      <c r="K327" s="283"/>
      <c r="L327" s="332"/>
      <c r="M327" s="60"/>
      <c r="N327" s="60"/>
      <c r="O327" s="60"/>
      <c r="P327" s="1"/>
      <c r="Q327" s="1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</row>
    <row r="328" spans="1:29" ht="15" customHeight="1">
      <c r="A328" s="24"/>
      <c r="B328" s="24"/>
      <c r="C328" s="282"/>
      <c r="D328" s="321" t="s">
        <v>286</v>
      </c>
      <c r="E328" s="203"/>
      <c r="F328" s="216"/>
      <c r="G328" s="331"/>
      <c r="H328" s="331"/>
      <c r="I328" s="331"/>
      <c r="J328" s="331"/>
      <c r="K328" s="283"/>
      <c r="L328" s="332"/>
      <c r="M328" s="60"/>
      <c r="N328" s="60"/>
      <c r="O328" s="60"/>
      <c r="P328" s="1"/>
      <c r="Q328" s="1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</row>
    <row r="329" spans="1:29" ht="12.75" customHeight="1">
      <c r="A329" s="24"/>
      <c r="B329" s="24"/>
      <c r="C329" s="282"/>
      <c r="D329" s="331"/>
      <c r="E329" s="203"/>
      <c r="F329" s="203"/>
      <c r="G329" s="331"/>
      <c r="H329" s="331"/>
      <c r="I329" s="331"/>
      <c r="J329" s="331"/>
      <c r="K329" s="283"/>
      <c r="L329" s="332"/>
      <c r="M329" s="60"/>
      <c r="N329" s="60"/>
      <c r="O329" s="60"/>
      <c r="P329" s="1"/>
      <c r="Q329" s="1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</row>
    <row r="330" spans="1:29" ht="12.75" customHeight="1">
      <c r="A330" s="24"/>
      <c r="B330" s="24"/>
      <c r="C330" s="282"/>
      <c r="D330" s="331"/>
      <c r="E330" s="203"/>
      <c r="F330" s="203"/>
      <c r="G330" s="331"/>
      <c r="H330" s="331"/>
      <c r="I330" s="331"/>
      <c r="J330" s="331"/>
      <c r="K330" s="283"/>
      <c r="L330" s="332"/>
      <c r="M330" s="60"/>
      <c r="N330" s="60"/>
      <c r="O330" s="60"/>
      <c r="P330" s="1"/>
      <c r="Q330" s="1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</row>
    <row r="331" spans="1:29" ht="12.75" customHeight="1">
      <c r="A331" s="24"/>
      <c r="B331" s="24"/>
      <c r="C331" s="342"/>
      <c r="D331" s="343"/>
      <c r="E331" s="344"/>
      <c r="F331" s="344"/>
      <c r="G331" s="343"/>
      <c r="H331" s="343"/>
      <c r="I331" s="343"/>
      <c r="J331" s="343"/>
      <c r="K331" s="345"/>
      <c r="L331" s="346"/>
      <c r="M331" s="60"/>
      <c r="N331" s="60"/>
      <c r="O331" s="60"/>
      <c r="P331" s="1"/>
      <c r="Q331" s="1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</row>
    <row r="332" spans="1:29" ht="12.75" customHeight="1">
      <c r="A332" s="24"/>
      <c r="B332" s="24"/>
      <c r="C332" s="308"/>
      <c r="D332" s="347"/>
      <c r="E332" s="24"/>
      <c r="F332" s="24"/>
      <c r="G332" s="347"/>
      <c r="H332" s="347"/>
      <c r="I332" s="347"/>
      <c r="J332" s="347"/>
      <c r="K332" s="18"/>
      <c r="L332" s="348"/>
      <c r="M332" s="60"/>
      <c r="N332" s="60"/>
      <c r="O332" s="60"/>
      <c r="P332" s="1"/>
      <c r="Q332" s="1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</row>
    <row r="333" spans="1:29" ht="12.75" customHeight="1">
      <c r="A333" s="24"/>
      <c r="B333" s="24"/>
      <c r="C333" s="308"/>
      <c r="D333" s="347"/>
      <c r="E333" s="24"/>
      <c r="F333" s="24"/>
      <c r="G333" s="347"/>
      <c r="H333" s="347"/>
      <c r="I333" s="347"/>
      <c r="J333" s="347"/>
      <c r="K333" s="18"/>
      <c r="L333" s="348"/>
      <c r="M333" s="18"/>
      <c r="N333" s="18"/>
      <c r="O333" s="18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</row>
    <row r="334" spans="1:29" ht="12.75" customHeight="1">
      <c r="A334" s="24"/>
      <c r="B334" s="24"/>
      <c r="C334" s="349"/>
      <c r="D334" s="350"/>
      <c r="E334" s="350"/>
      <c r="F334" s="350"/>
      <c r="G334" s="350"/>
      <c r="H334" s="350"/>
      <c r="I334" s="350"/>
      <c r="J334" s="350"/>
      <c r="K334" s="351"/>
      <c r="L334" s="352"/>
      <c r="M334" s="18"/>
      <c r="N334" s="18"/>
      <c r="O334" s="18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</row>
    <row r="335" spans="1:29" ht="12.75" customHeight="1">
      <c r="A335" s="24"/>
      <c r="B335" s="24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</row>
    <row r="336" spans="1:29" ht="12.75" customHeight="1">
      <c r="A336" s="24"/>
      <c r="B336" s="24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</row>
    <row r="337" spans="1:29" ht="12.75" customHeight="1">
      <c r="A337" s="24"/>
      <c r="B337" s="24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</row>
    <row r="338" spans="1:29" ht="12.75" customHeight="1">
      <c r="A338" s="24"/>
      <c r="B338" s="24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</row>
    <row r="339" spans="1:29" ht="12.75" customHeight="1">
      <c r="A339" s="24"/>
      <c r="B339" s="24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</row>
    <row r="340" spans="1:29" ht="12.75" customHeight="1">
      <c r="A340" s="24"/>
      <c r="B340" s="24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</row>
    <row r="341" spans="1:29" ht="12.75" customHeight="1">
      <c r="A341" s="24"/>
      <c r="B341" s="24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  <c r="AC341" s="24"/>
    </row>
    <row r="342" spans="1:29" ht="12.75" customHeight="1">
      <c r="A342" s="24"/>
      <c r="B342" s="24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</row>
    <row r="343" spans="1:29" ht="12.75" customHeight="1">
      <c r="A343" s="24"/>
      <c r="B343" s="24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</row>
    <row r="344" spans="1:29" ht="12.75" customHeight="1">
      <c r="A344" s="24"/>
      <c r="B344" s="24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</row>
    <row r="345" spans="1:29" ht="12.75" customHeight="1">
      <c r="A345" s="24"/>
      <c r="B345" s="24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</row>
    <row r="346" spans="1:29" ht="12.75" customHeight="1">
      <c r="A346" s="24"/>
      <c r="B346" s="24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  <c r="AC346" s="24"/>
    </row>
    <row r="347" spans="1:29" ht="12.75" customHeight="1">
      <c r="A347" s="24"/>
      <c r="B347" s="24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  <c r="AC347" s="24"/>
    </row>
    <row r="348" spans="1:29" ht="12.75" customHeight="1">
      <c r="A348" s="24"/>
      <c r="B348" s="24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  <c r="AC348" s="24"/>
    </row>
    <row r="349" spans="1:29" ht="12.75" customHeight="1">
      <c r="A349" s="24"/>
      <c r="B349" s="24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  <c r="AC349" s="24"/>
    </row>
    <row r="350" spans="1:29" ht="12.75" customHeight="1">
      <c r="A350" s="24"/>
      <c r="B350" s="24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  <c r="AC350" s="24"/>
    </row>
    <row r="351" spans="1:29" ht="12.75" customHeight="1">
      <c r="A351" s="24"/>
      <c r="B351" s="24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  <c r="AC351" s="24"/>
    </row>
    <row r="352" spans="1:29" ht="12.75" customHeight="1">
      <c r="A352" s="24"/>
      <c r="B352" s="24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  <c r="AC352" s="24"/>
    </row>
    <row r="353" spans="1:29" ht="12.75" customHeight="1">
      <c r="A353" s="24"/>
      <c r="B353" s="24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  <c r="AC353" s="24"/>
    </row>
    <row r="354" spans="1:29" ht="12.75" customHeight="1">
      <c r="A354" s="24"/>
      <c r="B354" s="24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  <c r="AC354" s="24"/>
    </row>
    <row r="355" spans="1:29" ht="12.75" customHeight="1">
      <c r="A355" s="24"/>
      <c r="B355" s="24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  <c r="AC355" s="24"/>
    </row>
    <row r="356" spans="1:29" ht="21.75" customHeight="1">
      <c r="A356" s="24"/>
      <c r="B356" s="24"/>
      <c r="C356" s="685" t="s">
        <v>287</v>
      </c>
      <c r="D356" s="686"/>
      <c r="E356" s="686"/>
      <c r="F356" s="686"/>
      <c r="G356" s="686"/>
      <c r="H356" s="686"/>
      <c r="I356" s="686"/>
      <c r="J356" s="686"/>
      <c r="K356" s="686"/>
      <c r="L356" s="687"/>
      <c r="M356" s="353"/>
      <c r="N356" s="353"/>
      <c r="O356" s="353"/>
      <c r="P356" s="317"/>
      <c r="Q356" s="317"/>
      <c r="R356" s="317"/>
      <c r="S356" s="317"/>
      <c r="T356" s="317"/>
      <c r="U356" s="317"/>
      <c r="V356" s="317"/>
      <c r="W356" s="317"/>
      <c r="X356" s="317"/>
      <c r="Y356" s="317"/>
      <c r="Z356" s="317"/>
      <c r="AA356" s="317"/>
      <c r="AB356" s="317"/>
      <c r="AC356" s="24"/>
    </row>
    <row r="357" spans="1:29" ht="7.5" customHeight="1">
      <c r="A357" s="24"/>
      <c r="B357" s="24"/>
      <c r="C357" s="290"/>
      <c r="D357" s="216"/>
      <c r="E357" s="216"/>
      <c r="F357" s="216"/>
      <c r="G357" s="216"/>
      <c r="H357" s="216"/>
      <c r="I357" s="216"/>
      <c r="J357" s="216"/>
      <c r="K357" s="216"/>
      <c r="L357" s="320"/>
      <c r="M357" s="304"/>
      <c r="N357" s="304"/>
      <c r="O357" s="30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  <c r="AB357" s="24"/>
      <c r="AC357" s="24"/>
    </row>
    <row r="358" spans="1:29" ht="19.5" customHeight="1">
      <c r="A358" s="24"/>
      <c r="B358" s="24"/>
      <c r="C358" s="290"/>
      <c r="D358" s="354" t="s">
        <v>199</v>
      </c>
      <c r="E358" s="355"/>
      <c r="F358" s="356"/>
      <c r="G358" s="356"/>
      <c r="H358" s="356"/>
      <c r="I358" s="356"/>
      <c r="J358" s="356"/>
      <c r="K358" s="356"/>
      <c r="L358" s="357"/>
      <c r="M358" s="353"/>
      <c r="N358" s="353"/>
      <c r="O358" s="353"/>
      <c r="P358" s="358"/>
      <c r="Q358" s="358"/>
      <c r="R358" s="358"/>
      <c r="S358" s="358"/>
      <c r="T358" s="358"/>
      <c r="U358" s="358"/>
      <c r="V358" s="358"/>
      <c r="W358" s="358"/>
      <c r="X358" s="358"/>
      <c r="Y358" s="358"/>
      <c r="Z358" s="358"/>
      <c r="AA358" s="358"/>
      <c r="AB358" s="358"/>
      <c r="AC358" s="24"/>
    </row>
    <row r="359" spans="1:29" ht="12.75" customHeight="1">
      <c r="A359" s="24"/>
      <c r="B359" s="24"/>
      <c r="C359" s="290"/>
      <c r="D359" s="209"/>
      <c r="E359" s="359"/>
      <c r="F359" s="209"/>
      <c r="G359" s="209"/>
      <c r="H359" s="209"/>
      <c r="I359" s="209"/>
      <c r="J359" s="209"/>
      <c r="K359" s="209"/>
      <c r="L359" s="357"/>
      <c r="M359" s="353"/>
      <c r="N359" s="353"/>
      <c r="O359" s="353"/>
      <c r="P359" s="358"/>
      <c r="Q359" s="358"/>
      <c r="R359" s="358"/>
      <c r="S359" s="358"/>
      <c r="T359" s="358"/>
      <c r="U359" s="358"/>
      <c r="V359" s="358"/>
      <c r="W359" s="358"/>
      <c r="X359" s="358"/>
      <c r="Y359" s="358"/>
      <c r="Z359" s="358"/>
      <c r="AA359" s="358"/>
      <c r="AB359" s="358"/>
      <c r="AC359" s="24"/>
    </row>
    <row r="360" spans="1:29" ht="18" customHeight="1">
      <c r="A360" s="24"/>
      <c r="B360" s="24"/>
      <c r="C360" s="360"/>
      <c r="D360" s="361"/>
      <c r="E360" s="362" t="s">
        <v>288</v>
      </c>
      <c r="F360" s="363"/>
      <c r="G360" s="364" t="s">
        <v>289</v>
      </c>
      <c r="H360" s="365"/>
      <c r="I360" s="365"/>
      <c r="J360" s="365"/>
      <c r="K360" s="366"/>
      <c r="L360" s="367"/>
      <c r="M360" s="368"/>
      <c r="N360" s="368"/>
      <c r="O360" s="30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  <c r="AB360" s="24"/>
      <c r="AC360" s="24"/>
    </row>
    <row r="361" spans="1:29" ht="15.75" customHeight="1">
      <c r="A361" s="24"/>
      <c r="B361" s="24"/>
      <c r="C361" s="44"/>
      <c r="D361" s="263" t="s">
        <v>290</v>
      </c>
      <c r="E361" s="203"/>
      <c r="F361" s="216"/>
      <c r="G361" s="216"/>
      <c r="H361" s="216"/>
      <c r="I361" s="216"/>
      <c r="J361" s="216"/>
      <c r="K361" s="216"/>
      <c r="L361" s="320"/>
      <c r="M361" s="304"/>
      <c r="N361" s="304"/>
      <c r="O361" s="30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  <c r="AB361" s="24"/>
      <c r="AC361" s="24"/>
    </row>
    <row r="362" spans="1:29" ht="21" customHeight="1">
      <c r="A362" s="24"/>
      <c r="B362" s="24"/>
      <c r="C362" s="44"/>
      <c r="D362" s="369" t="s">
        <v>291</v>
      </c>
      <c r="E362" s="203"/>
      <c r="F362" s="216"/>
      <c r="G362" s="216"/>
      <c r="H362" s="216"/>
      <c r="I362" s="216"/>
      <c r="J362" s="216"/>
      <c r="K362" s="216"/>
      <c r="L362" s="320"/>
      <c r="M362" s="304"/>
      <c r="N362" s="304"/>
      <c r="O362" s="30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  <c r="AB362" s="24"/>
      <c r="AC362" s="24"/>
    </row>
    <row r="363" spans="1:29" ht="12.75" customHeight="1">
      <c r="A363" s="24"/>
      <c r="B363" s="24"/>
      <c r="C363" s="44"/>
      <c r="D363" s="370" t="s">
        <v>292</v>
      </c>
      <c r="E363" s="203"/>
      <c r="F363" s="216"/>
      <c r="G363" s="216"/>
      <c r="H363" s="216"/>
      <c r="I363" s="216"/>
      <c r="J363" s="216"/>
      <c r="K363" s="216"/>
      <c r="L363" s="320"/>
      <c r="M363" s="304"/>
      <c r="N363" s="304"/>
      <c r="O363" s="30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  <c r="AB363" s="24"/>
      <c r="AC363" s="24"/>
    </row>
    <row r="364" spans="1:29" ht="12.75" customHeight="1">
      <c r="A364" s="24"/>
      <c r="B364" s="24"/>
      <c r="C364" s="44"/>
      <c r="D364" s="370" t="s">
        <v>293</v>
      </c>
      <c r="E364" s="203"/>
      <c r="F364" s="216"/>
      <c r="G364" s="216"/>
      <c r="H364" s="216"/>
      <c r="I364" s="216"/>
      <c r="J364" s="216"/>
      <c r="K364" s="216"/>
      <c r="L364" s="320"/>
      <c r="M364" s="304"/>
      <c r="N364" s="304"/>
      <c r="O364" s="30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  <c r="AB364" s="24"/>
      <c r="AC364" s="24"/>
    </row>
    <row r="365" spans="1:29" ht="12.75" customHeight="1">
      <c r="A365" s="24"/>
      <c r="B365" s="24"/>
      <c r="C365" s="44"/>
      <c r="D365" s="255" t="s">
        <v>294</v>
      </c>
      <c r="E365" s="203"/>
      <c r="F365" s="216"/>
      <c r="G365" s="216"/>
      <c r="H365" s="216"/>
      <c r="I365" s="216"/>
      <c r="J365" s="216"/>
      <c r="K365" s="216"/>
      <c r="L365" s="320"/>
      <c r="M365" s="304"/>
      <c r="N365" s="304"/>
      <c r="O365" s="30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  <c r="AB365" s="24"/>
      <c r="AC365" s="24"/>
    </row>
    <row r="366" spans="1:29" ht="12.75" customHeight="1">
      <c r="A366" s="24"/>
      <c r="B366" s="24"/>
      <c r="C366" s="44"/>
      <c r="D366" s="255" t="s">
        <v>295</v>
      </c>
      <c r="E366" s="203"/>
      <c r="F366" s="216"/>
      <c r="G366" s="216"/>
      <c r="H366" s="216"/>
      <c r="I366" s="216"/>
      <c r="J366" s="216"/>
      <c r="K366" s="216"/>
      <c r="L366" s="320"/>
      <c r="M366" s="304"/>
      <c r="N366" s="304"/>
      <c r="O366" s="30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  <c r="AB366" s="24"/>
      <c r="AC366" s="24"/>
    </row>
    <row r="367" spans="1:29" ht="12.75" customHeight="1">
      <c r="A367" s="24"/>
      <c r="B367" s="24"/>
      <c r="C367" s="44"/>
      <c r="D367" s="255" t="s">
        <v>296</v>
      </c>
      <c r="E367" s="203"/>
      <c r="F367" s="216"/>
      <c r="G367" s="216"/>
      <c r="H367" s="216"/>
      <c r="I367" s="216"/>
      <c r="J367" s="216"/>
      <c r="K367" s="216"/>
      <c r="L367" s="320"/>
      <c r="M367" s="304"/>
      <c r="N367" s="304"/>
      <c r="O367" s="30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  <c r="AB367" s="24"/>
      <c r="AC367" s="24"/>
    </row>
    <row r="368" spans="1:29" ht="24" customHeight="1">
      <c r="A368" s="24"/>
      <c r="B368" s="24"/>
      <c r="C368" s="44"/>
      <c r="D368" s="371" t="s">
        <v>297</v>
      </c>
      <c r="E368" s="203"/>
      <c r="F368" s="216"/>
      <c r="G368" s="216"/>
      <c r="H368" s="216"/>
      <c r="I368" s="216"/>
      <c r="J368" s="216"/>
      <c r="K368" s="216"/>
      <c r="L368" s="320"/>
      <c r="M368" s="304"/>
      <c r="N368" s="304"/>
      <c r="O368" s="30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  <c r="AC368" s="24"/>
    </row>
    <row r="369" spans="1:29" ht="12.75" customHeight="1">
      <c r="A369" s="24"/>
      <c r="B369" s="24"/>
      <c r="C369" s="44"/>
      <c r="D369" s="372" t="s">
        <v>298</v>
      </c>
      <c r="E369" s="203"/>
      <c r="F369" s="216"/>
      <c r="G369" s="216"/>
      <c r="H369" s="216"/>
      <c r="I369" s="216"/>
      <c r="J369" s="216"/>
      <c r="K369" s="216"/>
      <c r="L369" s="320"/>
      <c r="M369" s="304"/>
      <c r="N369" s="304"/>
      <c r="O369" s="30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  <c r="AB369" s="24"/>
      <c r="AC369" s="24"/>
    </row>
    <row r="370" spans="1:29" ht="12.75" customHeight="1">
      <c r="A370" s="24"/>
      <c r="B370" s="24"/>
      <c r="C370" s="44"/>
      <c r="D370" s="373" t="s">
        <v>299</v>
      </c>
      <c r="E370" s="203"/>
      <c r="F370" s="216"/>
      <c r="G370" s="216"/>
      <c r="H370" s="216"/>
      <c r="I370" s="216"/>
      <c r="J370" s="216"/>
      <c r="K370" s="216"/>
      <c r="L370" s="320"/>
      <c r="M370" s="304"/>
      <c r="N370" s="304"/>
      <c r="O370" s="30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  <c r="AB370" s="24"/>
      <c r="AC370" s="24"/>
    </row>
    <row r="371" spans="1:29" ht="12.75" customHeight="1">
      <c r="A371" s="24"/>
      <c r="B371" s="24"/>
      <c r="C371" s="44"/>
      <c r="D371" s="372" t="s">
        <v>300</v>
      </c>
      <c r="E371" s="203"/>
      <c r="F371" s="216"/>
      <c r="G371" s="216"/>
      <c r="H371" s="216"/>
      <c r="I371" s="216"/>
      <c r="J371" s="216"/>
      <c r="K371" s="216"/>
      <c r="L371" s="320"/>
      <c r="M371" s="304"/>
      <c r="N371" s="304"/>
      <c r="O371" s="30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  <c r="AB371" s="24"/>
      <c r="AC371" s="24"/>
    </row>
    <row r="372" spans="1:29" ht="17.25" customHeight="1">
      <c r="A372" s="24"/>
      <c r="B372" s="24"/>
      <c r="C372" s="44"/>
      <c r="D372" s="216"/>
      <c r="E372" s="216"/>
      <c r="F372" s="216"/>
      <c r="G372" s="216"/>
      <c r="H372" s="216"/>
      <c r="I372" s="216"/>
      <c r="J372" s="216"/>
      <c r="K372" s="216"/>
      <c r="L372" s="320"/>
      <c r="M372" s="304"/>
      <c r="N372" s="304"/>
      <c r="O372" s="30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</row>
    <row r="373" spans="1:29" ht="18" customHeight="1">
      <c r="A373" s="24"/>
      <c r="B373" s="24"/>
      <c r="C373" s="360"/>
      <c r="D373" s="361"/>
      <c r="E373" s="362" t="s">
        <v>301</v>
      </c>
      <c r="F373" s="363"/>
      <c r="G373" s="363"/>
      <c r="H373" s="364" t="s">
        <v>302</v>
      </c>
      <c r="I373" s="365"/>
      <c r="J373" s="365"/>
      <c r="K373" s="374"/>
      <c r="L373" s="375"/>
      <c r="M373" s="376"/>
      <c r="N373" s="376"/>
      <c r="O373" s="376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  <c r="AB373" s="24"/>
      <c r="AC373" s="24"/>
    </row>
    <row r="374" spans="1:29" ht="5.25" customHeight="1">
      <c r="A374" s="24"/>
      <c r="B374" s="24"/>
      <c r="C374" s="377"/>
      <c r="D374" s="216"/>
      <c r="E374" s="216"/>
      <c r="F374" s="216"/>
      <c r="G374" s="216"/>
      <c r="H374" s="216"/>
      <c r="I374" s="216"/>
      <c r="J374" s="216"/>
      <c r="K374" s="216"/>
      <c r="L374" s="320"/>
      <c r="M374" s="304"/>
      <c r="N374" s="304"/>
      <c r="O374" s="30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  <c r="AB374" s="24"/>
      <c r="AC374" s="24"/>
    </row>
    <row r="375" spans="1:29" ht="12.75" customHeight="1">
      <c r="A375" s="24"/>
      <c r="B375" s="24"/>
      <c r="C375" s="377"/>
      <c r="D375" s="369" t="s">
        <v>291</v>
      </c>
      <c r="E375" s="203"/>
      <c r="F375" s="216"/>
      <c r="G375" s="216"/>
      <c r="H375" s="216"/>
      <c r="I375" s="216"/>
      <c r="J375" s="216"/>
      <c r="K375" s="216"/>
      <c r="L375" s="320"/>
      <c r="M375" s="304"/>
      <c r="N375" s="304"/>
      <c r="O375" s="30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  <c r="AB375" s="24"/>
      <c r="AC375" s="24"/>
    </row>
    <row r="376" spans="1:29" ht="12.75" customHeight="1">
      <c r="A376" s="24"/>
      <c r="B376" s="24"/>
      <c r="C376" s="377"/>
      <c r="D376" s="255" t="s">
        <v>303</v>
      </c>
      <c r="E376" s="203"/>
      <c r="F376" s="216"/>
      <c r="G376" s="216"/>
      <c r="H376" s="216"/>
      <c r="I376" s="216"/>
      <c r="J376" s="216"/>
      <c r="K376" s="216"/>
      <c r="L376" s="320"/>
      <c r="M376" s="304"/>
      <c r="N376" s="304"/>
      <c r="O376" s="30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  <c r="AB376" s="24"/>
      <c r="AC376" s="24"/>
    </row>
    <row r="377" spans="1:29" ht="12.75" customHeight="1">
      <c r="A377" s="24"/>
      <c r="B377" s="24"/>
      <c r="C377" s="377"/>
      <c r="D377" s="255" t="s">
        <v>304</v>
      </c>
      <c r="E377" s="203"/>
      <c r="F377" s="216"/>
      <c r="G377" s="216"/>
      <c r="H377" s="216"/>
      <c r="I377" s="216"/>
      <c r="J377" s="216"/>
      <c r="K377" s="216"/>
      <c r="L377" s="320"/>
      <c r="M377" s="304"/>
      <c r="N377" s="304"/>
      <c r="O377" s="30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  <c r="AB377" s="24"/>
      <c r="AC377" s="24"/>
    </row>
    <row r="378" spans="1:29" ht="21.75" customHeight="1">
      <c r="A378" s="24"/>
      <c r="B378" s="24"/>
      <c r="C378" s="377"/>
      <c r="D378" s="378" t="s">
        <v>305</v>
      </c>
      <c r="E378" s="203"/>
      <c r="F378" s="216"/>
      <c r="G378" s="216"/>
      <c r="H378" s="216"/>
      <c r="I378" s="216"/>
      <c r="J378" s="216"/>
      <c r="K378" s="216"/>
      <c r="L378" s="320"/>
      <c r="M378" s="304"/>
      <c r="N378" s="304"/>
      <c r="O378" s="30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  <c r="AB378" s="24"/>
      <c r="AC378" s="24"/>
    </row>
    <row r="379" spans="1:29" ht="12.75" customHeight="1">
      <c r="A379" s="24"/>
      <c r="B379" s="24"/>
      <c r="C379" s="377"/>
      <c r="D379" s="372" t="s">
        <v>306</v>
      </c>
      <c r="E379" s="203"/>
      <c r="F379" s="216"/>
      <c r="G379" s="216"/>
      <c r="H379" s="216"/>
      <c r="I379" s="216"/>
      <c r="J379" s="216"/>
      <c r="K379" s="216"/>
      <c r="L379" s="320"/>
      <c r="M379" s="304"/>
      <c r="N379" s="304"/>
      <c r="O379" s="30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  <c r="AB379" s="24"/>
      <c r="AC379" s="24"/>
    </row>
    <row r="380" spans="1:29" ht="12.75" customHeight="1">
      <c r="A380" s="24"/>
      <c r="B380" s="24"/>
      <c r="C380" s="377"/>
      <c r="D380" s="372" t="s">
        <v>307</v>
      </c>
      <c r="E380" s="203"/>
      <c r="F380" s="216"/>
      <c r="G380" s="216"/>
      <c r="H380" s="216"/>
      <c r="I380" s="216"/>
      <c r="J380" s="216"/>
      <c r="K380" s="216"/>
      <c r="L380" s="320"/>
      <c r="M380" s="304"/>
      <c r="N380" s="304"/>
      <c r="O380" s="30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  <c r="AB380" s="24"/>
      <c r="AC380" s="24"/>
    </row>
    <row r="381" spans="1:29" ht="12.75" customHeight="1">
      <c r="A381" s="24"/>
      <c r="B381" s="24"/>
      <c r="C381" s="377"/>
      <c r="D381" s="372" t="s">
        <v>308</v>
      </c>
      <c r="E381" s="203"/>
      <c r="F381" s="216"/>
      <c r="G381" s="216"/>
      <c r="H381" s="216"/>
      <c r="I381" s="216"/>
      <c r="J381" s="216"/>
      <c r="K381" s="216"/>
      <c r="L381" s="320"/>
      <c r="M381" s="304"/>
      <c r="N381" s="304"/>
      <c r="O381" s="30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  <c r="AC381" s="24"/>
    </row>
    <row r="382" spans="1:29" ht="17.25" customHeight="1">
      <c r="A382" s="24"/>
      <c r="B382" s="24"/>
      <c r="C382" s="377"/>
      <c r="D382" s="379"/>
      <c r="E382" s="379"/>
      <c r="F382" s="379"/>
      <c r="G382" s="379"/>
      <c r="H382" s="379"/>
      <c r="I382" s="379"/>
      <c r="J382" s="379"/>
      <c r="K382" s="216"/>
      <c r="L382" s="320"/>
      <c r="M382" s="304"/>
      <c r="N382" s="304"/>
      <c r="O382" s="30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  <c r="AB382" s="24"/>
      <c r="AC382" s="24"/>
    </row>
    <row r="383" spans="1:29" ht="18" customHeight="1">
      <c r="A383" s="24"/>
      <c r="B383" s="24"/>
      <c r="C383" s="380"/>
      <c r="D383" s="361"/>
      <c r="E383" s="362" t="s">
        <v>309</v>
      </c>
      <c r="F383" s="363"/>
      <c r="G383" s="363"/>
      <c r="H383" s="364" t="s">
        <v>310</v>
      </c>
      <c r="I383" s="365"/>
      <c r="J383" s="365"/>
      <c r="K383" s="374"/>
      <c r="L383" s="375"/>
      <c r="M383" s="376"/>
      <c r="N383" s="376"/>
      <c r="O383" s="376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  <c r="AB383" s="24"/>
      <c r="AC383" s="24"/>
    </row>
    <row r="384" spans="1:29" ht="6.75" customHeight="1">
      <c r="A384" s="24"/>
      <c r="B384" s="24"/>
      <c r="C384" s="44"/>
      <c r="D384" s="381"/>
      <c r="E384" s="216"/>
      <c r="F384" s="216"/>
      <c r="G384" s="216"/>
      <c r="H384" s="216"/>
      <c r="I384" s="216"/>
      <c r="J384" s="216"/>
      <c r="K384" s="216"/>
      <c r="L384" s="320"/>
      <c r="M384" s="304"/>
      <c r="N384" s="304"/>
      <c r="O384" s="30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  <c r="AB384" s="24"/>
      <c r="AC384" s="24"/>
    </row>
    <row r="385" spans="1:29" ht="12.75" customHeight="1">
      <c r="A385" s="24"/>
      <c r="B385" s="24"/>
      <c r="C385" s="44"/>
      <c r="D385" s="369" t="s">
        <v>291</v>
      </c>
      <c r="E385" s="203"/>
      <c r="F385" s="216"/>
      <c r="G385" s="216"/>
      <c r="H385" s="216"/>
      <c r="I385" s="216"/>
      <c r="J385" s="216"/>
      <c r="K385" s="216"/>
      <c r="L385" s="320"/>
      <c r="M385" s="304"/>
      <c r="N385" s="304"/>
      <c r="O385" s="30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  <c r="AB385" s="24"/>
      <c r="AC385" s="24"/>
    </row>
    <row r="386" spans="1:29" ht="12.75" customHeight="1">
      <c r="A386" s="24"/>
      <c r="B386" s="24"/>
      <c r="C386" s="44"/>
      <c r="D386" s="255" t="s">
        <v>311</v>
      </c>
      <c r="E386" s="203"/>
      <c r="F386" s="216"/>
      <c r="G386" s="216"/>
      <c r="H386" s="216"/>
      <c r="I386" s="216"/>
      <c r="J386" s="216"/>
      <c r="K386" s="216"/>
      <c r="L386" s="320"/>
      <c r="M386" s="304"/>
      <c r="N386" s="304"/>
      <c r="O386" s="30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  <c r="AC386" s="24"/>
    </row>
    <row r="387" spans="1:29" ht="12.75" customHeight="1">
      <c r="A387" s="24"/>
      <c r="B387" s="24"/>
      <c r="C387" s="44"/>
      <c r="D387" s="255" t="s">
        <v>312</v>
      </c>
      <c r="E387" s="203"/>
      <c r="F387" s="216"/>
      <c r="G387" s="216"/>
      <c r="H387" s="216"/>
      <c r="I387" s="216"/>
      <c r="J387" s="216"/>
      <c r="K387" s="216"/>
      <c r="L387" s="320"/>
      <c r="M387" s="304"/>
      <c r="N387" s="304"/>
      <c r="O387" s="30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  <c r="AB387" s="24"/>
      <c r="AC387" s="24"/>
    </row>
    <row r="388" spans="1:29" ht="12.75" customHeight="1">
      <c r="A388" s="24"/>
      <c r="B388" s="24"/>
      <c r="C388" s="44"/>
      <c r="D388" s="370" t="s">
        <v>313</v>
      </c>
      <c r="E388" s="203"/>
      <c r="F388" s="216"/>
      <c r="G388" s="216"/>
      <c r="H388" s="216"/>
      <c r="I388" s="216"/>
      <c r="J388" s="216"/>
      <c r="K388" s="216"/>
      <c r="L388" s="320"/>
      <c r="M388" s="304"/>
      <c r="N388" s="382"/>
      <c r="O388" s="382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  <c r="AB388" s="24"/>
      <c r="AC388" s="24"/>
    </row>
    <row r="389" spans="1:29" ht="12.75" customHeight="1">
      <c r="A389" s="24"/>
      <c r="B389" s="24"/>
      <c r="C389" s="44"/>
      <c r="D389" s="370" t="s">
        <v>314</v>
      </c>
      <c r="E389" s="203"/>
      <c r="F389" s="216"/>
      <c r="G389" s="216"/>
      <c r="H389" s="216"/>
      <c r="I389" s="216"/>
      <c r="J389" s="216"/>
      <c r="K389" s="216"/>
      <c r="L389" s="320"/>
      <c r="M389" s="304"/>
      <c r="N389" s="382"/>
      <c r="O389" s="382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  <c r="AB389" s="24"/>
      <c r="AC389" s="24"/>
    </row>
    <row r="390" spans="1:29" ht="18" customHeight="1">
      <c r="A390" s="24"/>
      <c r="B390" s="24"/>
      <c r="C390" s="44"/>
      <c r="D390" s="378" t="s">
        <v>315</v>
      </c>
      <c r="E390" s="203"/>
      <c r="F390" s="216"/>
      <c r="G390" s="216"/>
      <c r="H390" s="216"/>
      <c r="I390" s="216"/>
      <c r="J390" s="216"/>
      <c r="K390" s="216"/>
      <c r="L390" s="320"/>
      <c r="M390" s="304"/>
      <c r="N390" s="382"/>
      <c r="O390" s="382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  <c r="AB390" s="24"/>
      <c r="AC390" s="24"/>
    </row>
    <row r="391" spans="1:29" ht="12.75" customHeight="1">
      <c r="A391" s="24"/>
      <c r="B391" s="24"/>
      <c r="C391" s="44"/>
      <c r="D391" s="372" t="s">
        <v>316</v>
      </c>
      <c r="E391" s="203"/>
      <c r="F391" s="216"/>
      <c r="G391" s="216"/>
      <c r="H391" s="216"/>
      <c r="I391" s="216"/>
      <c r="J391" s="216"/>
      <c r="K391" s="216"/>
      <c r="L391" s="320"/>
      <c r="M391" s="304"/>
      <c r="N391" s="382"/>
      <c r="O391" s="382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  <c r="AB391" s="24"/>
      <c r="AC391" s="24"/>
    </row>
    <row r="392" spans="1:29" ht="12.75" customHeight="1">
      <c r="A392" s="24"/>
      <c r="B392" s="24"/>
      <c r="C392" s="44"/>
      <c r="D392" s="372" t="s">
        <v>317</v>
      </c>
      <c r="E392" s="203"/>
      <c r="F392" s="216"/>
      <c r="G392" s="216"/>
      <c r="H392" s="216"/>
      <c r="I392" s="216"/>
      <c r="J392" s="216"/>
      <c r="K392" s="216"/>
      <c r="L392" s="320"/>
      <c r="M392" s="304"/>
      <c r="N392" s="382"/>
      <c r="O392" s="382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  <c r="AB392" s="24"/>
      <c r="AC392" s="24"/>
    </row>
    <row r="393" spans="1:29" ht="17.25" customHeight="1">
      <c r="A393" s="24"/>
      <c r="B393" s="24"/>
      <c r="C393" s="383"/>
      <c r="D393" s="379"/>
      <c r="E393" s="379"/>
      <c r="F393" s="379"/>
      <c r="G393" s="379"/>
      <c r="H393" s="379"/>
      <c r="I393" s="379"/>
      <c r="J393" s="379"/>
      <c r="K393" s="379"/>
      <c r="L393" s="384"/>
      <c r="M393" s="304"/>
      <c r="N393" s="382"/>
      <c r="O393" s="382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  <c r="AB393" s="24"/>
      <c r="AC393" s="24"/>
    </row>
    <row r="394" spans="1:29" ht="12.75" customHeight="1">
      <c r="A394" s="24"/>
      <c r="B394" s="24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  <c r="AB394" s="24"/>
      <c r="AC394" s="24"/>
    </row>
    <row r="395" spans="1:29" ht="12.75" customHeight="1">
      <c r="A395" s="24"/>
      <c r="B395" s="24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  <c r="AB395" s="24"/>
      <c r="AC395" s="24"/>
    </row>
    <row r="396" spans="1:29" ht="12.75" customHeight="1">
      <c r="A396" s="24"/>
      <c r="B396" s="24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  <c r="AB396" s="24"/>
      <c r="AC396" s="24"/>
    </row>
    <row r="397" spans="1:29" ht="12.75" customHeight="1">
      <c r="A397" s="24"/>
      <c r="B397" s="24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  <c r="AB397" s="24"/>
      <c r="AC397" s="24"/>
    </row>
    <row r="398" spans="1:29" ht="12.75" customHeight="1">
      <c r="A398" s="24"/>
      <c r="B398" s="24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  <c r="AC398" s="24"/>
    </row>
    <row r="399" spans="1:29" ht="12.75" customHeight="1">
      <c r="A399" s="24"/>
      <c r="B399" s="24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  <c r="AB399" s="24"/>
      <c r="AC399" s="24"/>
    </row>
    <row r="400" spans="1:29" ht="12.75" customHeight="1">
      <c r="A400" s="24"/>
      <c r="B400" s="24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  <c r="AB400" s="24"/>
      <c r="AC400" s="24"/>
    </row>
    <row r="401" spans="1:29" ht="12.75" customHeight="1">
      <c r="A401" s="24"/>
      <c r="B401" s="24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  <c r="AB401" s="24"/>
      <c r="AC401" s="24"/>
    </row>
    <row r="402" spans="1:29" ht="12.75" customHeight="1">
      <c r="A402" s="24"/>
      <c r="B402" s="24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  <c r="AB402" s="24"/>
      <c r="AC402" s="24"/>
    </row>
    <row r="403" spans="1:29" ht="12.75" customHeight="1">
      <c r="A403" s="24"/>
      <c r="B403" s="24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  <c r="AB403" s="24"/>
      <c r="AC403" s="24"/>
    </row>
    <row r="404" spans="1:29" ht="12.75" customHeight="1">
      <c r="A404" s="24"/>
      <c r="B404" s="24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  <c r="AB404" s="24"/>
      <c r="AC404" s="24"/>
    </row>
    <row r="405" spans="1:29" ht="12.75" customHeight="1">
      <c r="A405" s="24"/>
      <c r="B405" s="24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  <c r="AB405" s="24"/>
      <c r="AC405" s="24"/>
    </row>
    <row r="406" spans="1:29" ht="12.75" customHeight="1">
      <c r="A406" s="24"/>
      <c r="B406" s="24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  <c r="AB406" s="24"/>
      <c r="AC406" s="24"/>
    </row>
    <row r="407" spans="1:29" ht="12.75" customHeight="1">
      <c r="A407" s="24"/>
      <c r="B407" s="24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  <c r="AB407" s="24"/>
      <c r="AC407" s="24"/>
    </row>
    <row r="408" spans="1:29" ht="12.75" customHeight="1">
      <c r="A408" s="24"/>
      <c r="B408" s="24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  <c r="AB408" s="24"/>
      <c r="AC408" s="24"/>
    </row>
    <row r="409" spans="1:29" ht="21.75" customHeight="1">
      <c r="A409" s="24"/>
      <c r="B409" s="24"/>
      <c r="C409" s="685" t="s">
        <v>287</v>
      </c>
      <c r="D409" s="686"/>
      <c r="E409" s="686"/>
      <c r="F409" s="686"/>
      <c r="G409" s="686"/>
      <c r="H409" s="686"/>
      <c r="I409" s="686"/>
      <c r="J409" s="686"/>
      <c r="K409" s="686"/>
      <c r="L409" s="687"/>
      <c r="M409" s="18"/>
      <c r="N409" s="18"/>
      <c r="O409" s="18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  <c r="AB409" s="24"/>
      <c r="AC409" s="24"/>
    </row>
    <row r="410" spans="1:29" ht="7.5" customHeight="1">
      <c r="A410" s="24"/>
      <c r="B410" s="24"/>
      <c r="C410" s="290"/>
      <c r="D410" s="216"/>
      <c r="E410" s="216"/>
      <c r="F410" s="216"/>
      <c r="G410" s="216"/>
      <c r="H410" s="216"/>
      <c r="I410" s="216"/>
      <c r="J410" s="216"/>
      <c r="K410" s="216"/>
      <c r="L410" s="332"/>
      <c r="M410" s="18"/>
      <c r="N410" s="18"/>
      <c r="O410" s="18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  <c r="AB410" s="24"/>
      <c r="AC410" s="24"/>
    </row>
    <row r="411" spans="1:29" ht="19.5" customHeight="1">
      <c r="A411" s="24"/>
      <c r="B411" s="24"/>
      <c r="C411" s="290"/>
      <c r="D411" s="354" t="s">
        <v>318</v>
      </c>
      <c r="E411" s="355"/>
      <c r="F411" s="385"/>
      <c r="G411" s="385"/>
      <c r="H411" s="385"/>
      <c r="I411" s="385"/>
      <c r="J411" s="385"/>
      <c r="K411" s="385"/>
      <c r="L411" s="332"/>
      <c r="M411" s="18"/>
      <c r="N411" s="18"/>
      <c r="O411" s="18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  <c r="AB411" s="24"/>
      <c r="AC411" s="24"/>
    </row>
    <row r="412" spans="1:29" ht="4.5" customHeight="1">
      <c r="A412" s="24"/>
      <c r="B412" s="24"/>
      <c r="C412" s="282"/>
      <c r="D412" s="386"/>
      <c r="E412" s="283"/>
      <c r="F412" s="283"/>
      <c r="G412" s="283"/>
      <c r="H412" s="283"/>
      <c r="I412" s="283"/>
      <c r="J412" s="283"/>
      <c r="K412" s="283"/>
      <c r="L412" s="332"/>
      <c r="M412" s="18"/>
      <c r="N412" s="18"/>
      <c r="O412" s="18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  <c r="AB412" s="24"/>
      <c r="AC412" s="24"/>
    </row>
    <row r="413" spans="1:29" ht="12.75" customHeight="1">
      <c r="A413" s="24"/>
      <c r="B413" s="24"/>
      <c r="C413" s="282"/>
      <c r="D413" s="387" t="s">
        <v>319</v>
      </c>
      <c r="E413" s="216"/>
      <c r="F413" s="283"/>
      <c r="G413" s="283"/>
      <c r="H413" s="283"/>
      <c r="I413" s="283"/>
      <c r="J413" s="283"/>
      <c r="K413" s="283"/>
      <c r="L413" s="332"/>
      <c r="M413" s="18"/>
      <c r="N413" s="18"/>
      <c r="O413" s="18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  <c r="AC413" s="24"/>
    </row>
    <row r="414" spans="1:29" ht="12.75" customHeight="1">
      <c r="A414" s="24"/>
      <c r="B414" s="24"/>
      <c r="C414" s="282"/>
      <c r="D414" s="387" t="s">
        <v>320</v>
      </c>
      <c r="E414" s="216"/>
      <c r="F414" s="283"/>
      <c r="G414" s="283"/>
      <c r="H414" s="283"/>
      <c r="I414" s="283"/>
      <c r="J414" s="283"/>
      <c r="K414" s="283"/>
      <c r="L414" s="332"/>
      <c r="M414" s="18"/>
      <c r="N414" s="18"/>
      <c r="O414" s="18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  <c r="AB414" s="24"/>
      <c r="AC414" s="24"/>
    </row>
    <row r="415" spans="1:29" ht="12.75" customHeight="1">
      <c r="A415" s="24"/>
      <c r="B415" s="24"/>
      <c r="C415" s="282"/>
      <c r="D415" s="387" t="s">
        <v>321</v>
      </c>
      <c r="E415" s="216"/>
      <c r="F415" s="283"/>
      <c r="G415" s="283"/>
      <c r="H415" s="283"/>
      <c r="I415" s="283"/>
      <c r="J415" s="283"/>
      <c r="K415" s="283"/>
      <c r="L415" s="332"/>
      <c r="M415" s="18"/>
      <c r="N415" s="18"/>
      <c r="O415" s="18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  <c r="AB415" s="24"/>
      <c r="AC415" s="24"/>
    </row>
    <row r="416" spans="1:29" ht="12.75" customHeight="1">
      <c r="A416" s="24"/>
      <c r="B416" s="24"/>
      <c r="C416" s="282"/>
      <c r="D416" s="387" t="s">
        <v>322</v>
      </c>
      <c r="E416" s="216"/>
      <c r="F416" s="283"/>
      <c r="G416" s="283"/>
      <c r="H416" s="283"/>
      <c r="I416" s="283"/>
      <c r="J416" s="283"/>
      <c r="K416" s="283"/>
      <c r="L416" s="332"/>
      <c r="M416" s="18"/>
      <c r="N416" s="18"/>
      <c r="O416" s="18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  <c r="AB416" s="24"/>
      <c r="AC416" s="24"/>
    </row>
    <row r="417" spans="1:29" ht="12.75" customHeight="1">
      <c r="A417" s="24"/>
      <c r="B417" s="24"/>
      <c r="C417" s="282"/>
      <c r="D417" s="387" t="s">
        <v>323</v>
      </c>
      <c r="E417" s="216"/>
      <c r="F417" s="283"/>
      <c r="G417" s="283"/>
      <c r="H417" s="283"/>
      <c r="I417" s="283"/>
      <c r="J417" s="283"/>
      <c r="K417" s="283"/>
      <c r="L417" s="332"/>
      <c r="M417" s="18"/>
      <c r="N417" s="18"/>
      <c r="O417" s="18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  <c r="AB417" s="24"/>
      <c r="AC417" s="24"/>
    </row>
    <row r="418" spans="1:29" ht="12.75" customHeight="1">
      <c r="A418" s="24"/>
      <c r="B418" s="24"/>
      <c r="C418" s="282"/>
      <c r="D418" s="388" t="s">
        <v>324</v>
      </c>
      <c r="E418" s="283"/>
      <c r="F418" s="283"/>
      <c r="G418" s="283"/>
      <c r="H418" s="283"/>
      <c r="I418" s="283"/>
      <c r="J418" s="283"/>
      <c r="K418" s="283"/>
      <c r="L418" s="332"/>
      <c r="M418" s="18"/>
      <c r="N418" s="18"/>
      <c r="O418" s="18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  <c r="AB418" s="24"/>
      <c r="AC418" s="24"/>
    </row>
    <row r="419" spans="1:29" ht="17.25" customHeight="1">
      <c r="A419" s="24"/>
      <c r="B419" s="24"/>
      <c r="C419" s="389"/>
      <c r="D419" s="390"/>
      <c r="E419" s="390"/>
      <c r="F419" s="390"/>
      <c r="G419" s="390"/>
      <c r="H419" s="390"/>
      <c r="I419" s="390"/>
      <c r="J419" s="390"/>
      <c r="K419" s="390"/>
      <c r="L419" s="391"/>
      <c r="M419" s="392"/>
      <c r="N419" s="392"/>
      <c r="O419" s="392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  <c r="AB419" s="24"/>
      <c r="AC419" s="24"/>
    </row>
    <row r="420" spans="1:29" ht="18" customHeight="1">
      <c r="A420" s="24"/>
      <c r="B420" s="24"/>
      <c r="C420" s="380"/>
      <c r="D420" s="361"/>
      <c r="E420" s="700" t="s">
        <v>325</v>
      </c>
      <c r="F420" s="701"/>
      <c r="G420" s="701"/>
      <c r="H420" s="702"/>
      <c r="I420" s="393" t="s">
        <v>326</v>
      </c>
      <c r="J420" s="365"/>
      <c r="K420" s="394"/>
      <c r="L420" s="332"/>
      <c r="M420" s="18"/>
      <c r="N420" s="18"/>
      <c r="O420" s="18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  <c r="AB420" s="24"/>
      <c r="AC420" s="24"/>
    </row>
    <row r="421" spans="1:29" ht="7.5" customHeight="1">
      <c r="A421" s="24"/>
      <c r="B421" s="24"/>
      <c r="C421" s="282"/>
      <c r="D421" s="242"/>
      <c r="E421" s="395"/>
      <c r="F421" s="242"/>
      <c r="G421" s="242"/>
      <c r="H421" s="242"/>
      <c r="I421" s="242"/>
      <c r="J421" s="242"/>
      <c r="K421" s="242"/>
      <c r="L421" s="396"/>
      <c r="M421" s="244"/>
      <c r="N421" s="244"/>
      <c r="O421" s="244"/>
      <c r="P421" s="358"/>
      <c r="Q421" s="358"/>
      <c r="R421" s="358"/>
      <c r="S421" s="358"/>
      <c r="T421" s="358"/>
      <c r="U421" s="358"/>
      <c r="V421" s="358"/>
      <c r="W421" s="358"/>
      <c r="X421" s="358"/>
      <c r="Y421" s="358"/>
      <c r="Z421" s="358"/>
      <c r="AA421" s="358"/>
      <c r="AB421" s="358"/>
      <c r="AC421" s="358"/>
    </row>
    <row r="422" spans="1:29" ht="21" customHeight="1">
      <c r="A422" s="24"/>
      <c r="B422" s="24"/>
      <c r="C422" s="282"/>
      <c r="D422" s="369" t="s">
        <v>291</v>
      </c>
      <c r="E422" s="216"/>
      <c r="F422" s="203"/>
      <c r="G422" s="331"/>
      <c r="H422" s="331"/>
      <c r="I422" s="331"/>
      <c r="J422" s="331"/>
      <c r="K422" s="283"/>
      <c r="L422" s="332"/>
      <c r="M422" s="64"/>
      <c r="N422" s="64"/>
      <c r="O422" s="6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  <c r="AB422" s="24"/>
      <c r="AC422" s="24"/>
    </row>
    <row r="423" spans="1:29" ht="12.75" customHeight="1">
      <c r="A423" s="24"/>
      <c r="B423" s="24"/>
      <c r="C423" s="282"/>
      <c r="D423" s="255" t="s">
        <v>327</v>
      </c>
      <c r="E423" s="216"/>
      <c r="F423" s="203"/>
      <c r="G423" s="331"/>
      <c r="H423" s="331"/>
      <c r="I423" s="331"/>
      <c r="J423" s="331"/>
      <c r="K423" s="283"/>
      <c r="L423" s="332"/>
      <c r="M423" s="64"/>
      <c r="N423" s="64"/>
      <c r="O423" s="6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  <c r="AB423" s="24"/>
      <c r="AC423" s="24"/>
    </row>
    <row r="424" spans="1:29" ht="12.75" customHeight="1">
      <c r="A424" s="24"/>
      <c r="B424" s="24"/>
      <c r="C424" s="282"/>
      <c r="D424" s="397" t="s">
        <v>328</v>
      </c>
      <c r="E424" s="216"/>
      <c r="F424" s="203"/>
      <c r="G424" s="331"/>
      <c r="H424" s="331"/>
      <c r="I424" s="331"/>
      <c r="J424" s="331"/>
      <c r="K424" s="283"/>
      <c r="L424" s="332"/>
      <c r="M424" s="64"/>
      <c r="N424" s="64"/>
      <c r="O424" s="6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  <c r="AB424" s="24"/>
      <c r="AC424" s="24"/>
    </row>
    <row r="425" spans="1:29" ht="12.75" customHeight="1">
      <c r="A425" s="24"/>
      <c r="B425" s="24"/>
      <c r="C425" s="282"/>
      <c r="D425" s="255" t="s">
        <v>329</v>
      </c>
      <c r="E425" s="216"/>
      <c r="F425" s="203"/>
      <c r="G425" s="331"/>
      <c r="H425" s="331"/>
      <c r="I425" s="331"/>
      <c r="J425" s="331"/>
      <c r="K425" s="283"/>
      <c r="L425" s="332"/>
      <c r="M425" s="64"/>
      <c r="N425" s="64"/>
      <c r="O425" s="6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  <c r="AB425" s="24"/>
      <c r="AC425" s="24"/>
    </row>
    <row r="426" spans="1:29" ht="12.75" customHeight="1">
      <c r="A426" s="24"/>
      <c r="B426" s="24"/>
      <c r="C426" s="398"/>
      <c r="D426" s="255" t="s">
        <v>330</v>
      </c>
      <c r="E426" s="331"/>
      <c r="F426" s="331"/>
      <c r="G426" s="331"/>
      <c r="H426" s="331"/>
      <c r="I426" s="331"/>
      <c r="J426" s="331"/>
      <c r="K426" s="283"/>
      <c r="L426" s="332"/>
      <c r="M426" s="64"/>
      <c r="N426" s="64"/>
      <c r="O426" s="6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  <c r="AB426" s="24"/>
      <c r="AC426" s="24"/>
    </row>
    <row r="427" spans="1:29" ht="7.5" customHeight="1">
      <c r="A427" s="24"/>
      <c r="B427" s="24"/>
      <c r="C427" s="399"/>
      <c r="D427" s="203"/>
      <c r="E427" s="203"/>
      <c r="F427" s="203"/>
      <c r="G427" s="203"/>
      <c r="H427" s="203"/>
      <c r="I427" s="203"/>
      <c r="J427" s="203"/>
      <c r="K427" s="203"/>
      <c r="L427" s="400"/>
      <c r="M427" s="401"/>
      <c r="N427" s="401"/>
      <c r="O427" s="401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  <c r="AB427" s="24"/>
      <c r="AC427" s="24"/>
    </row>
    <row r="428" spans="1:29" ht="7.5" customHeight="1">
      <c r="A428" s="24"/>
      <c r="B428" s="24"/>
      <c r="C428" s="282"/>
      <c r="D428" s="402"/>
      <c r="E428" s="331"/>
      <c r="F428" s="283"/>
      <c r="G428" s="283"/>
      <c r="H428" s="283"/>
      <c r="I428" s="283"/>
      <c r="J428" s="283"/>
      <c r="K428" s="283"/>
      <c r="L428" s="332"/>
      <c r="M428" s="18"/>
      <c r="N428" s="18"/>
      <c r="O428" s="18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  <c r="AC428" s="24"/>
    </row>
    <row r="429" spans="1:29" ht="12.75" customHeight="1">
      <c r="A429" s="24"/>
      <c r="B429" s="24"/>
      <c r="C429" s="282"/>
      <c r="D429" s="378" t="s">
        <v>331</v>
      </c>
      <c r="E429" s="203"/>
      <c r="F429" s="203"/>
      <c r="G429" s="283"/>
      <c r="H429" s="283"/>
      <c r="I429" s="283"/>
      <c r="J429" s="283"/>
      <c r="K429" s="283"/>
      <c r="L429" s="332"/>
      <c r="M429" s="18"/>
      <c r="N429" s="18"/>
      <c r="O429" s="18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  <c r="AB429" s="24"/>
      <c r="AC429" s="24"/>
    </row>
    <row r="430" spans="1:29" ht="12.75" customHeight="1">
      <c r="A430" s="24"/>
      <c r="B430" s="24"/>
      <c r="C430" s="282"/>
      <c r="D430" s="372" t="s">
        <v>332</v>
      </c>
      <c r="E430" s="203"/>
      <c r="F430" s="203"/>
      <c r="G430" s="283"/>
      <c r="H430" s="283"/>
      <c r="I430" s="283"/>
      <c r="J430" s="283"/>
      <c r="K430" s="283"/>
      <c r="L430" s="332"/>
      <c r="M430" s="18"/>
      <c r="N430" s="18"/>
      <c r="O430" s="18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  <c r="AB430" s="24"/>
      <c r="AC430" s="24"/>
    </row>
    <row r="431" spans="1:29" ht="12.75" customHeight="1">
      <c r="A431" s="24"/>
      <c r="B431" s="24"/>
      <c r="C431" s="282"/>
      <c r="D431" s="372" t="s">
        <v>333</v>
      </c>
      <c r="E431" s="203"/>
      <c r="F431" s="203"/>
      <c r="G431" s="283"/>
      <c r="H431" s="283"/>
      <c r="I431" s="283"/>
      <c r="J431" s="283"/>
      <c r="K431" s="283"/>
      <c r="L431" s="332"/>
      <c r="M431" s="18"/>
      <c r="N431" s="18"/>
      <c r="O431" s="18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  <c r="AB431" s="24"/>
      <c r="AC431" s="24"/>
    </row>
    <row r="432" spans="1:29" ht="12.75" customHeight="1">
      <c r="A432" s="24"/>
      <c r="B432" s="24"/>
      <c r="C432" s="282"/>
      <c r="D432" s="372" t="s">
        <v>334</v>
      </c>
      <c r="E432" s="203"/>
      <c r="F432" s="203"/>
      <c r="G432" s="283"/>
      <c r="H432" s="283"/>
      <c r="I432" s="283"/>
      <c r="J432" s="283"/>
      <c r="K432" s="283"/>
      <c r="L432" s="332"/>
      <c r="M432" s="18"/>
      <c r="N432" s="18"/>
      <c r="O432" s="18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  <c r="AB432" s="24"/>
      <c r="AC432" s="24"/>
    </row>
    <row r="433" spans="1:29" ht="12.75" customHeight="1">
      <c r="A433" s="24"/>
      <c r="B433" s="24"/>
      <c r="C433" s="282"/>
      <c r="D433" s="372" t="s">
        <v>335</v>
      </c>
      <c r="E433" s="203"/>
      <c r="F433" s="203"/>
      <c r="G433" s="283"/>
      <c r="H433" s="283"/>
      <c r="I433" s="283"/>
      <c r="J433" s="283"/>
      <c r="K433" s="283"/>
      <c r="L433" s="332"/>
      <c r="M433" s="18"/>
      <c r="N433" s="18"/>
      <c r="O433" s="18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  <c r="AB433" s="24"/>
      <c r="AC433" s="24"/>
    </row>
    <row r="434" spans="1:29" ht="12.75" customHeight="1">
      <c r="A434" s="24"/>
      <c r="B434" s="24"/>
      <c r="C434" s="282"/>
      <c r="D434" s="372" t="s">
        <v>336</v>
      </c>
      <c r="E434" s="203"/>
      <c r="F434" s="216"/>
      <c r="G434" s="283"/>
      <c r="H434" s="283"/>
      <c r="I434" s="283"/>
      <c r="J434" s="283"/>
      <c r="K434" s="283"/>
      <c r="L434" s="332"/>
      <c r="M434" s="18"/>
      <c r="N434" s="18"/>
      <c r="O434" s="18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  <c r="AB434" s="24"/>
      <c r="AC434" s="24"/>
    </row>
    <row r="435" spans="1:29" ht="17.25" customHeight="1">
      <c r="A435" s="24"/>
      <c r="B435" s="24"/>
      <c r="C435" s="282"/>
      <c r="D435" s="283"/>
      <c r="E435" s="203"/>
      <c r="F435" s="216"/>
      <c r="G435" s="283"/>
      <c r="H435" s="283"/>
      <c r="I435" s="283"/>
      <c r="J435" s="283"/>
      <c r="K435" s="283"/>
      <c r="L435" s="332"/>
      <c r="M435" s="18"/>
      <c r="N435" s="18"/>
      <c r="O435" s="18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  <c r="AB435" s="24"/>
      <c r="AC435" s="24"/>
    </row>
    <row r="436" spans="1:29" ht="18" customHeight="1">
      <c r="A436" s="24"/>
      <c r="B436" s="24"/>
      <c r="C436" s="380"/>
      <c r="D436" s="361"/>
      <c r="E436" s="362" t="s">
        <v>337</v>
      </c>
      <c r="F436" s="363"/>
      <c r="G436" s="363"/>
      <c r="H436" s="365"/>
      <c r="I436" s="393" t="s">
        <v>338</v>
      </c>
      <c r="J436" s="365"/>
      <c r="K436" s="394"/>
      <c r="L436" s="332"/>
      <c r="M436" s="18"/>
      <c r="N436" s="18"/>
      <c r="O436" s="18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  <c r="AB436" s="24"/>
      <c r="AC436" s="24"/>
    </row>
    <row r="437" spans="1:29" ht="7.5" customHeight="1">
      <c r="A437" s="24"/>
      <c r="B437" s="24"/>
      <c r="C437" s="282"/>
      <c r="D437" s="283"/>
      <c r="E437" s="203"/>
      <c r="F437" s="216"/>
      <c r="G437" s="283"/>
      <c r="H437" s="283"/>
      <c r="I437" s="283"/>
      <c r="J437" s="283"/>
      <c r="K437" s="283"/>
      <c r="L437" s="332"/>
      <c r="M437" s="18"/>
      <c r="N437" s="18"/>
      <c r="O437" s="18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  <c r="AB437" s="24"/>
      <c r="AC437" s="24"/>
    </row>
    <row r="438" spans="1:29" ht="15" customHeight="1">
      <c r="A438" s="24"/>
      <c r="B438" s="24"/>
      <c r="C438" s="282"/>
      <c r="D438" s="255" t="s">
        <v>339</v>
      </c>
      <c r="E438" s="216"/>
      <c r="F438" s="216"/>
      <c r="G438" s="283"/>
      <c r="H438" s="283"/>
      <c r="I438" s="283"/>
      <c r="J438" s="283"/>
      <c r="K438" s="283"/>
      <c r="L438" s="332"/>
      <c r="M438" s="18"/>
      <c r="N438" s="18"/>
      <c r="O438" s="18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  <c r="AB438" s="24"/>
      <c r="AC438" s="24"/>
    </row>
    <row r="439" spans="1:29" ht="15" customHeight="1">
      <c r="A439" s="24"/>
      <c r="B439" s="24"/>
      <c r="C439" s="282"/>
      <c r="D439" s="255" t="s">
        <v>340</v>
      </c>
      <c r="E439" s="216"/>
      <c r="F439" s="283"/>
      <c r="G439" s="283"/>
      <c r="H439" s="283"/>
      <c r="I439" s="283"/>
      <c r="J439" s="283"/>
      <c r="K439" s="283"/>
      <c r="L439" s="332"/>
      <c r="M439" s="18"/>
      <c r="N439" s="18"/>
      <c r="O439" s="18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  <c r="AB439" s="24"/>
      <c r="AC439" s="24"/>
    </row>
    <row r="440" spans="1:29" ht="15" customHeight="1">
      <c r="A440" s="24"/>
      <c r="B440" s="24"/>
      <c r="C440" s="403"/>
      <c r="D440" s="255" t="s">
        <v>341</v>
      </c>
      <c r="E440" s="216"/>
      <c r="F440" s="283"/>
      <c r="G440" s="283"/>
      <c r="H440" s="283"/>
      <c r="I440" s="283"/>
      <c r="J440" s="283"/>
      <c r="K440" s="283"/>
      <c r="L440" s="332"/>
      <c r="M440" s="18"/>
      <c r="N440" s="18"/>
      <c r="O440" s="18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  <c r="AB440" s="24"/>
      <c r="AC440" s="24"/>
    </row>
    <row r="441" spans="1:29" ht="12.75" customHeight="1">
      <c r="A441" s="24"/>
      <c r="B441" s="24"/>
      <c r="C441" s="403"/>
      <c r="D441" s="404" t="s">
        <v>342</v>
      </c>
      <c r="E441" s="203"/>
      <c r="F441" s="203"/>
      <c r="G441" s="283"/>
      <c r="H441" s="283"/>
      <c r="I441" s="283"/>
      <c r="J441" s="283"/>
      <c r="K441" s="283"/>
      <c r="L441" s="332"/>
      <c r="M441" s="18"/>
      <c r="N441" s="18"/>
      <c r="O441" s="18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  <c r="AB441" s="24"/>
      <c r="AC441" s="24"/>
    </row>
    <row r="442" spans="1:29" ht="3" customHeight="1">
      <c r="A442" s="24"/>
      <c r="B442" s="24"/>
      <c r="C442" s="403"/>
      <c r="D442" s="283"/>
      <c r="E442" s="203"/>
      <c r="F442" s="203"/>
      <c r="G442" s="283"/>
      <c r="H442" s="283"/>
      <c r="I442" s="283"/>
      <c r="J442" s="283"/>
      <c r="K442" s="283"/>
      <c r="L442" s="332"/>
      <c r="M442" s="18"/>
      <c r="N442" s="18"/>
      <c r="O442" s="18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  <c r="AB442" s="24"/>
      <c r="AC442" s="24"/>
    </row>
    <row r="443" spans="1:29" ht="17.25" customHeight="1">
      <c r="A443" s="24"/>
      <c r="B443" s="24"/>
      <c r="C443" s="403"/>
      <c r="D443" s="283"/>
      <c r="E443" s="203"/>
      <c r="F443" s="203"/>
      <c r="G443" s="283"/>
      <c r="H443" s="283"/>
      <c r="I443" s="283"/>
      <c r="J443" s="283"/>
      <c r="K443" s="283"/>
      <c r="L443" s="332"/>
      <c r="M443" s="18"/>
      <c r="N443" s="18"/>
      <c r="O443" s="18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  <c r="AB443" s="24"/>
      <c r="AC443" s="24"/>
    </row>
    <row r="444" spans="1:29" ht="3" customHeight="1">
      <c r="A444" s="24"/>
      <c r="B444" s="24"/>
      <c r="C444" s="403"/>
      <c r="D444" s="283"/>
      <c r="E444" s="203"/>
      <c r="F444" s="203"/>
      <c r="G444" s="283"/>
      <c r="H444" s="283"/>
      <c r="I444" s="283"/>
      <c r="J444" s="283"/>
      <c r="K444" s="283"/>
      <c r="L444" s="332"/>
      <c r="M444" s="18"/>
      <c r="N444" s="18"/>
      <c r="O444" s="18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  <c r="AB444" s="24"/>
      <c r="AC444" s="24"/>
    </row>
    <row r="445" spans="1:29" ht="18" customHeight="1">
      <c r="A445" s="24"/>
      <c r="B445" s="24"/>
      <c r="C445" s="380"/>
      <c r="D445" s="361"/>
      <c r="E445" s="362" t="s">
        <v>343</v>
      </c>
      <c r="F445" s="363"/>
      <c r="G445" s="363"/>
      <c r="H445" s="365"/>
      <c r="I445" s="393" t="s">
        <v>344</v>
      </c>
      <c r="J445" s="365"/>
      <c r="K445" s="394"/>
      <c r="L445" s="332"/>
      <c r="M445" s="18"/>
      <c r="N445" s="18"/>
      <c r="O445" s="18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  <c r="AB445" s="24"/>
      <c r="AC445" s="24"/>
    </row>
    <row r="446" spans="1:29" ht="12.75" customHeight="1">
      <c r="A446" s="24"/>
      <c r="B446" s="24"/>
      <c r="C446" s="282"/>
      <c r="D446" s="263" t="s">
        <v>345</v>
      </c>
      <c r="E446" s="203"/>
      <c r="F446" s="216"/>
      <c r="G446" s="283"/>
      <c r="H446" s="283"/>
      <c r="I446" s="283"/>
      <c r="J446" s="283"/>
      <c r="K446" s="283"/>
      <c r="L446" s="332"/>
      <c r="M446" s="18"/>
      <c r="N446" s="18"/>
      <c r="O446" s="18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  <c r="AB446" s="24"/>
      <c r="AC446" s="24"/>
    </row>
    <row r="447" spans="1:29" ht="21" customHeight="1">
      <c r="A447" s="24"/>
      <c r="B447" s="24"/>
      <c r="C447" s="282"/>
      <c r="D447" s="369" t="s">
        <v>291</v>
      </c>
      <c r="E447" s="203"/>
      <c r="F447" s="216"/>
      <c r="G447" s="283"/>
      <c r="H447" s="283"/>
      <c r="I447" s="283"/>
      <c r="J447" s="283"/>
      <c r="K447" s="283"/>
      <c r="L447" s="332"/>
      <c r="M447" s="18"/>
      <c r="N447" s="18"/>
      <c r="O447" s="18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  <c r="AB447" s="24"/>
      <c r="AC447" s="24"/>
    </row>
    <row r="448" spans="1:29" ht="12.75" customHeight="1">
      <c r="A448" s="24"/>
      <c r="B448" s="24"/>
      <c r="C448" s="282"/>
      <c r="D448" s="255" t="s">
        <v>346</v>
      </c>
      <c r="E448" s="203"/>
      <c r="F448" s="216"/>
      <c r="G448" s="283"/>
      <c r="H448" s="283"/>
      <c r="I448" s="283"/>
      <c r="J448" s="283"/>
      <c r="K448" s="283"/>
      <c r="L448" s="332"/>
      <c r="M448" s="18"/>
      <c r="N448" s="18"/>
      <c r="O448" s="18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  <c r="AB448" s="24"/>
      <c r="AC448" s="24"/>
    </row>
    <row r="449" spans="1:29" ht="12.75" customHeight="1">
      <c r="A449" s="24"/>
      <c r="B449" s="24"/>
      <c r="C449" s="282"/>
      <c r="D449" s="397" t="s">
        <v>347</v>
      </c>
      <c r="E449" s="203"/>
      <c r="F449" s="216"/>
      <c r="G449" s="283"/>
      <c r="H449" s="283"/>
      <c r="I449" s="283"/>
      <c r="J449" s="283"/>
      <c r="K449" s="283"/>
      <c r="L449" s="332"/>
      <c r="M449" s="18"/>
      <c r="N449" s="18"/>
      <c r="O449" s="18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  <c r="AB449" s="24"/>
      <c r="AC449" s="24"/>
    </row>
    <row r="450" spans="1:29" ht="19.5" customHeight="1">
      <c r="A450" s="24"/>
      <c r="B450" s="24"/>
      <c r="C450" s="282"/>
      <c r="D450" s="378" t="s">
        <v>348</v>
      </c>
      <c r="E450" s="405"/>
      <c r="F450" s="372"/>
      <c r="G450" s="406"/>
      <c r="H450" s="406"/>
      <c r="I450" s="406"/>
      <c r="J450" s="283"/>
      <c r="K450" s="283"/>
      <c r="L450" s="332"/>
      <c r="M450" s="18"/>
      <c r="N450" s="18"/>
      <c r="O450" s="18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  <c r="AB450" s="24"/>
      <c r="AC450" s="24"/>
    </row>
    <row r="451" spans="1:29" ht="12.75" customHeight="1">
      <c r="A451" s="24"/>
      <c r="B451" s="24"/>
      <c r="C451" s="282"/>
      <c r="D451" s="372" t="s">
        <v>349</v>
      </c>
      <c r="E451" s="405"/>
      <c r="F451" s="372"/>
      <c r="G451" s="406"/>
      <c r="H451" s="406"/>
      <c r="I451" s="406"/>
      <c r="J451" s="283"/>
      <c r="K451" s="283"/>
      <c r="L451" s="332"/>
      <c r="M451" s="18"/>
      <c r="N451" s="18"/>
      <c r="O451" s="18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  <c r="AB451" s="24"/>
      <c r="AC451" s="24"/>
    </row>
    <row r="452" spans="1:29" ht="24.75" customHeight="1">
      <c r="A452" s="24"/>
      <c r="B452" s="24"/>
      <c r="C452" s="282"/>
      <c r="D452" s="407" t="s">
        <v>350</v>
      </c>
      <c r="E452" s="405"/>
      <c r="F452" s="372"/>
      <c r="G452" s="406"/>
      <c r="H452" s="406"/>
      <c r="I452" s="406"/>
      <c r="J452" s="283"/>
      <c r="K452" s="283"/>
      <c r="L452" s="332"/>
      <c r="M452" s="18"/>
      <c r="N452" s="18"/>
      <c r="O452" s="18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  <c r="AB452" s="24"/>
      <c r="AC452" s="24"/>
    </row>
    <row r="453" spans="1:29" ht="17.25" customHeight="1">
      <c r="A453" s="24"/>
      <c r="B453" s="24"/>
      <c r="C453" s="408"/>
      <c r="D453" s="409"/>
      <c r="E453" s="409"/>
      <c r="F453" s="409"/>
      <c r="G453" s="409"/>
      <c r="H453" s="409"/>
      <c r="I453" s="409"/>
      <c r="J453" s="409"/>
      <c r="K453" s="409"/>
      <c r="L453" s="410"/>
      <c r="M453" s="411"/>
      <c r="N453" s="18"/>
      <c r="O453" s="18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  <c r="AB453" s="24"/>
      <c r="AC453" s="24"/>
    </row>
    <row r="454" spans="1:29" ht="12.75" customHeight="1">
      <c r="A454" s="24"/>
      <c r="B454" s="24"/>
      <c r="C454" s="18"/>
      <c r="D454" s="18"/>
      <c r="E454" s="18"/>
      <c r="F454" s="18"/>
      <c r="G454" s="18"/>
      <c r="H454" s="18"/>
      <c r="I454" s="18"/>
      <c r="J454" s="18"/>
      <c r="K454" s="18"/>
      <c r="L454" s="411"/>
      <c r="M454" s="411"/>
      <c r="N454" s="18"/>
      <c r="O454" s="18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  <c r="AB454" s="24"/>
      <c r="AC454" s="24"/>
    </row>
    <row r="455" spans="1:29" ht="12.75" customHeight="1">
      <c r="A455" s="24"/>
      <c r="B455" s="24"/>
      <c r="C455" s="18"/>
      <c r="D455" s="18"/>
      <c r="E455" s="18"/>
      <c r="F455" s="18"/>
      <c r="G455" s="18"/>
      <c r="H455" s="18"/>
      <c r="I455" s="18"/>
      <c r="J455" s="18"/>
      <c r="K455" s="18"/>
      <c r="L455" s="411"/>
      <c r="M455" s="411"/>
      <c r="N455" s="18"/>
      <c r="O455" s="18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  <c r="AB455" s="24"/>
      <c r="AC455" s="24"/>
    </row>
    <row r="456" spans="1:29" ht="12.75" customHeight="1">
      <c r="A456" s="24"/>
      <c r="B456" s="24"/>
      <c r="C456" s="18"/>
      <c r="D456" s="18"/>
      <c r="E456" s="18"/>
      <c r="F456" s="18"/>
      <c r="G456" s="18"/>
      <c r="H456" s="18"/>
      <c r="I456" s="18"/>
      <c r="J456" s="18"/>
      <c r="K456" s="18"/>
      <c r="L456" s="411"/>
      <c r="M456" s="411"/>
      <c r="N456" s="18"/>
      <c r="O456" s="18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  <c r="AB456" s="24"/>
      <c r="AC456" s="24"/>
    </row>
    <row r="457" spans="1:29" ht="12.75" customHeight="1">
      <c r="A457" s="24"/>
      <c r="B457" s="24"/>
      <c r="C457" s="18"/>
      <c r="D457" s="18"/>
      <c r="E457" s="18"/>
      <c r="F457" s="18"/>
      <c r="G457" s="18"/>
      <c r="H457" s="18"/>
      <c r="I457" s="18"/>
      <c r="J457" s="18"/>
      <c r="K457" s="18"/>
      <c r="L457" s="411"/>
      <c r="M457" s="411"/>
      <c r="N457" s="18"/>
      <c r="O457" s="18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  <c r="AB457" s="24"/>
      <c r="AC457" s="24"/>
    </row>
    <row r="458" spans="1:29" ht="12.75" customHeight="1">
      <c r="A458" s="24"/>
      <c r="B458" s="24"/>
      <c r="C458" s="18"/>
      <c r="D458" s="18"/>
      <c r="E458" s="18"/>
      <c r="F458" s="18"/>
      <c r="G458" s="18"/>
      <c r="H458" s="18"/>
      <c r="I458" s="18"/>
      <c r="J458" s="18"/>
      <c r="K458" s="18"/>
      <c r="L458" s="411"/>
      <c r="M458" s="411"/>
      <c r="N458" s="18"/>
      <c r="O458" s="18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  <c r="AB458" s="24"/>
      <c r="AC458" s="24"/>
    </row>
    <row r="459" spans="1:29" ht="12.75" customHeight="1">
      <c r="A459" s="24"/>
      <c r="B459" s="24"/>
      <c r="C459" s="18"/>
      <c r="D459" s="18"/>
      <c r="E459" s="18"/>
      <c r="F459" s="18"/>
      <c r="G459" s="18"/>
      <c r="H459" s="18"/>
      <c r="I459" s="18"/>
      <c r="J459" s="18"/>
      <c r="K459" s="18"/>
      <c r="L459" s="411"/>
      <c r="M459" s="411"/>
      <c r="N459" s="18"/>
      <c r="O459" s="18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  <c r="AB459" s="24"/>
      <c r="AC459" s="24"/>
    </row>
    <row r="460" spans="1:29" ht="12.75" customHeight="1">
      <c r="A460" s="24"/>
      <c r="B460" s="24"/>
      <c r="C460" s="18"/>
      <c r="D460" s="18"/>
      <c r="E460" s="18"/>
      <c r="F460" s="18"/>
      <c r="G460" s="18"/>
      <c r="H460" s="18"/>
      <c r="I460" s="18"/>
      <c r="J460" s="18"/>
      <c r="K460" s="18"/>
      <c r="L460" s="411"/>
      <c r="M460" s="411"/>
      <c r="N460" s="18"/>
      <c r="O460" s="18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  <c r="AB460" s="24"/>
      <c r="AC460" s="24"/>
    </row>
    <row r="461" spans="1:29" ht="12.75" customHeight="1">
      <c r="A461" s="24"/>
      <c r="B461" s="24"/>
      <c r="C461" s="18"/>
      <c r="D461" s="18"/>
      <c r="E461" s="18"/>
      <c r="F461" s="18"/>
      <c r="G461" s="18"/>
      <c r="H461" s="18"/>
      <c r="I461" s="18"/>
      <c r="J461" s="18"/>
      <c r="K461" s="18"/>
      <c r="L461" s="411"/>
      <c r="M461" s="411"/>
      <c r="N461" s="18"/>
      <c r="O461" s="18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  <c r="AB461" s="24"/>
      <c r="AC461" s="24"/>
    </row>
    <row r="462" spans="1:29" ht="12.75" customHeight="1">
      <c r="A462" s="24"/>
      <c r="B462" s="24"/>
      <c r="C462" s="18"/>
      <c r="D462" s="18"/>
      <c r="E462" s="18"/>
      <c r="F462" s="18"/>
      <c r="G462" s="18"/>
      <c r="H462" s="18"/>
      <c r="I462" s="18"/>
      <c r="J462" s="18"/>
      <c r="K462" s="18"/>
      <c r="L462" s="411"/>
      <c r="M462" s="411"/>
      <c r="N462" s="18"/>
      <c r="O462" s="18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  <c r="AB462" s="24"/>
      <c r="AC462" s="24"/>
    </row>
    <row r="463" spans="1:29" ht="12.75" customHeight="1">
      <c r="A463" s="24"/>
      <c r="B463" s="24"/>
      <c r="C463" s="18"/>
      <c r="D463" s="18"/>
      <c r="E463" s="18"/>
      <c r="F463" s="18"/>
      <c r="G463" s="18"/>
      <c r="H463" s="18"/>
      <c r="I463" s="18"/>
      <c r="J463" s="18"/>
      <c r="K463" s="18"/>
      <c r="L463" s="411"/>
      <c r="M463" s="411"/>
      <c r="N463" s="18"/>
      <c r="O463" s="18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  <c r="AB463" s="24"/>
      <c r="AC463" s="24"/>
    </row>
    <row r="464" spans="1:29" ht="12.75" customHeight="1">
      <c r="A464" s="24"/>
      <c r="B464" s="24"/>
      <c r="C464" s="18"/>
      <c r="D464" s="18"/>
      <c r="E464" s="18"/>
      <c r="F464" s="18"/>
      <c r="G464" s="18"/>
      <c r="H464" s="18"/>
      <c r="I464" s="18"/>
      <c r="J464" s="18"/>
      <c r="K464" s="18"/>
      <c r="L464" s="411"/>
      <c r="M464" s="411"/>
      <c r="N464" s="18"/>
      <c r="O464" s="18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  <c r="AB464" s="24"/>
      <c r="AC464" s="24"/>
    </row>
    <row r="465" spans="1:29" ht="12.75" customHeight="1">
      <c r="A465" s="24"/>
      <c r="B465" s="24"/>
      <c r="C465" s="18"/>
      <c r="D465" s="18"/>
      <c r="E465" s="18"/>
      <c r="F465" s="18"/>
      <c r="G465" s="18"/>
      <c r="H465" s="18"/>
      <c r="I465" s="18"/>
      <c r="J465" s="18"/>
      <c r="K465" s="18"/>
      <c r="L465" s="411"/>
      <c r="M465" s="411"/>
      <c r="N465" s="18"/>
      <c r="O465" s="18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  <c r="AB465" s="24"/>
      <c r="AC465" s="24"/>
    </row>
    <row r="466" spans="1:29" ht="12.75" customHeight="1">
      <c r="A466" s="24"/>
      <c r="B466" s="24"/>
      <c r="C466" s="18"/>
      <c r="D466" s="18"/>
      <c r="E466" s="18"/>
      <c r="F466" s="18"/>
      <c r="G466" s="18"/>
      <c r="H466" s="18"/>
      <c r="I466" s="18"/>
      <c r="J466" s="18"/>
      <c r="K466" s="18"/>
      <c r="L466" s="411"/>
      <c r="M466" s="411"/>
      <c r="N466" s="18"/>
      <c r="O466" s="18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  <c r="AB466" s="24"/>
      <c r="AC466" s="24"/>
    </row>
    <row r="467" spans="1:29" ht="21.75" customHeight="1">
      <c r="A467" s="24"/>
      <c r="B467" s="24"/>
      <c r="C467" s="703" t="s">
        <v>287</v>
      </c>
      <c r="D467" s="697"/>
      <c r="E467" s="697"/>
      <c r="F467" s="697"/>
      <c r="G467" s="697"/>
      <c r="H467" s="697"/>
      <c r="I467" s="697"/>
      <c r="J467" s="697"/>
      <c r="K467" s="697"/>
      <c r="L467" s="698"/>
      <c r="M467" s="411"/>
      <c r="N467" s="18"/>
      <c r="O467" s="18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  <c r="AB467" s="24"/>
      <c r="AC467" s="24"/>
    </row>
    <row r="468" spans="1:29" ht="12.75" customHeight="1">
      <c r="A468" s="24"/>
      <c r="B468" s="24"/>
      <c r="C468" s="290"/>
      <c r="D468" s="216"/>
      <c r="E468" s="216"/>
      <c r="F468" s="216"/>
      <c r="G468" s="216"/>
      <c r="H468" s="216"/>
      <c r="I468" s="216"/>
      <c r="J468" s="216"/>
      <c r="K468" s="216"/>
      <c r="L468" s="412"/>
      <c r="M468" s="411"/>
      <c r="N468" s="18"/>
      <c r="O468" s="18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  <c r="AB468" s="24"/>
      <c r="AC468" s="24"/>
    </row>
    <row r="469" spans="1:29" ht="12.75" customHeight="1">
      <c r="A469" s="24"/>
      <c r="B469" s="24"/>
      <c r="C469" s="290"/>
      <c r="D469" s="413" t="s">
        <v>351</v>
      </c>
      <c r="E469" s="355"/>
      <c r="F469" s="385"/>
      <c r="G469" s="385"/>
      <c r="H469" s="385"/>
      <c r="I469" s="385"/>
      <c r="J469" s="385"/>
      <c r="K469" s="385"/>
      <c r="L469" s="412"/>
      <c r="M469" s="411"/>
      <c r="N469" s="18"/>
      <c r="O469" s="18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  <c r="AB469" s="24"/>
      <c r="AC469" s="24"/>
    </row>
    <row r="470" spans="1:29" ht="4.5" customHeight="1">
      <c r="A470" s="24"/>
      <c r="B470" s="24"/>
      <c r="C470" s="282"/>
      <c r="D470" s="386"/>
      <c r="E470" s="283"/>
      <c r="F470" s="283"/>
      <c r="G470" s="283"/>
      <c r="H470" s="283"/>
      <c r="I470" s="283"/>
      <c r="J470" s="283"/>
      <c r="K470" s="283"/>
      <c r="L470" s="412"/>
      <c r="M470" s="411"/>
      <c r="N470" s="18"/>
      <c r="O470" s="18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  <c r="AB470" s="24"/>
      <c r="AC470" s="24"/>
    </row>
    <row r="471" spans="1:29" ht="12.75" customHeight="1">
      <c r="A471" s="24"/>
      <c r="B471" s="24"/>
      <c r="C471" s="282"/>
      <c r="D471" s="387" t="s">
        <v>352</v>
      </c>
      <c r="E471" s="216"/>
      <c r="F471" s="283"/>
      <c r="G471" s="283"/>
      <c r="H471" s="283"/>
      <c r="I471" s="283"/>
      <c r="J471" s="283"/>
      <c r="K471" s="283"/>
      <c r="L471" s="412"/>
      <c r="M471" s="411"/>
      <c r="N471" s="18"/>
      <c r="O471" s="18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  <c r="AB471" s="24"/>
      <c r="AC471" s="24"/>
    </row>
    <row r="472" spans="1:29" ht="12.75" customHeight="1">
      <c r="A472" s="24"/>
      <c r="B472" s="24"/>
      <c r="C472" s="282"/>
      <c r="D472" s="388" t="s">
        <v>353</v>
      </c>
      <c r="E472" s="283"/>
      <c r="F472" s="283"/>
      <c r="G472" s="283"/>
      <c r="H472" s="283"/>
      <c r="I472" s="283"/>
      <c r="J472" s="283"/>
      <c r="K472" s="283"/>
      <c r="L472" s="412"/>
      <c r="M472" s="411"/>
      <c r="N472" s="18"/>
      <c r="O472" s="18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  <c r="AB472" s="24"/>
      <c r="AC472" s="24"/>
    </row>
    <row r="473" spans="1:29" ht="17.25" customHeight="1">
      <c r="A473" s="24"/>
      <c r="B473" s="24"/>
      <c r="C473" s="282"/>
      <c r="D473" s="414"/>
      <c r="E473" s="414"/>
      <c r="F473" s="414"/>
      <c r="G473" s="414"/>
      <c r="H473" s="414"/>
      <c r="I473" s="414"/>
      <c r="J473" s="414"/>
      <c r="K473" s="283"/>
      <c r="L473" s="412"/>
      <c r="M473" s="411"/>
      <c r="N473" s="18"/>
      <c r="O473" s="18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  <c r="AB473" s="24"/>
      <c r="AC473" s="24"/>
    </row>
    <row r="474" spans="1:29" ht="18" customHeight="1">
      <c r="A474" s="24"/>
      <c r="B474" s="24"/>
      <c r="C474" s="380"/>
      <c r="D474" s="415"/>
      <c r="E474" s="416" t="s">
        <v>354</v>
      </c>
      <c r="F474" s="415"/>
      <c r="G474" s="415"/>
      <c r="H474" s="417" t="s">
        <v>355</v>
      </c>
      <c r="I474" s="417"/>
      <c r="J474" s="417"/>
      <c r="K474" s="394"/>
      <c r="L474" s="391"/>
      <c r="M474" s="392"/>
      <c r="N474" s="392"/>
      <c r="O474" s="392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  <c r="AB474" s="24"/>
      <c r="AC474" s="24"/>
    </row>
    <row r="475" spans="1:29" ht="3" customHeight="1">
      <c r="A475" s="24"/>
      <c r="B475" s="24"/>
      <c r="C475" s="282"/>
      <c r="D475" s="418"/>
      <c r="E475" s="418"/>
      <c r="F475" s="418"/>
      <c r="G475" s="418"/>
      <c r="H475" s="418"/>
      <c r="I475" s="418"/>
      <c r="J475" s="418"/>
      <c r="K475" s="283"/>
      <c r="L475" s="332"/>
      <c r="M475" s="18"/>
      <c r="N475" s="18"/>
      <c r="O475" s="18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  <c r="AB475" s="24"/>
      <c r="AC475" s="24"/>
    </row>
    <row r="476" spans="1:29" ht="7.5" customHeight="1">
      <c r="A476" s="24"/>
      <c r="B476" s="24"/>
      <c r="C476" s="282"/>
      <c r="D476" s="242"/>
      <c r="E476" s="395"/>
      <c r="F476" s="242"/>
      <c r="G476" s="242"/>
      <c r="H476" s="242"/>
      <c r="I476" s="242"/>
      <c r="J476" s="242"/>
      <c r="K476" s="242"/>
      <c r="L476" s="396"/>
      <c r="M476" s="244"/>
      <c r="N476" s="244"/>
      <c r="O476" s="244"/>
      <c r="P476" s="358"/>
      <c r="Q476" s="358"/>
      <c r="R476" s="358"/>
      <c r="S476" s="358"/>
      <c r="T476" s="358"/>
      <c r="U476" s="358"/>
      <c r="V476" s="358"/>
      <c r="W476" s="358"/>
      <c r="X476" s="358"/>
      <c r="Y476" s="358"/>
      <c r="Z476" s="358"/>
      <c r="AA476" s="358"/>
      <c r="AB476" s="358"/>
      <c r="AC476" s="358"/>
    </row>
    <row r="477" spans="1:29" ht="15" customHeight="1">
      <c r="A477" s="24"/>
      <c r="B477" s="24"/>
      <c r="C477" s="282"/>
      <c r="D477" s="369" t="s">
        <v>291</v>
      </c>
      <c r="E477" s="283"/>
      <c r="F477" s="331"/>
      <c r="G477" s="331"/>
      <c r="H477" s="331"/>
      <c r="I477" s="331"/>
      <c r="J477" s="331"/>
      <c r="K477" s="283"/>
      <c r="L477" s="332"/>
      <c r="M477" s="18"/>
      <c r="N477" s="18"/>
      <c r="O477" s="18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  <c r="AB477" s="24"/>
      <c r="AC477" s="24"/>
    </row>
    <row r="478" spans="1:29" ht="13.5" customHeight="1">
      <c r="A478" s="24"/>
      <c r="B478" s="24"/>
      <c r="C478" s="282"/>
      <c r="D478" s="370" t="s">
        <v>356</v>
      </c>
      <c r="E478" s="283"/>
      <c r="F478" s="331"/>
      <c r="G478" s="331"/>
      <c r="H478" s="331"/>
      <c r="I478" s="331"/>
      <c r="J478" s="331"/>
      <c r="K478" s="283"/>
      <c r="L478" s="332"/>
      <c r="M478" s="18"/>
      <c r="N478" s="18"/>
      <c r="O478" s="18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  <c r="AB478" s="24"/>
      <c r="AC478" s="24"/>
    </row>
    <row r="479" spans="1:29" ht="13.5" customHeight="1">
      <c r="A479" s="24"/>
      <c r="B479" s="24"/>
      <c r="C479" s="282"/>
      <c r="D479" s="370" t="s">
        <v>357</v>
      </c>
      <c r="E479" s="283"/>
      <c r="F479" s="331"/>
      <c r="G479" s="331"/>
      <c r="H479" s="331"/>
      <c r="I479" s="331"/>
      <c r="J479" s="331"/>
      <c r="K479" s="283"/>
      <c r="L479" s="332"/>
      <c r="M479" s="18"/>
      <c r="N479" s="18"/>
      <c r="O479" s="18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  <c r="AB479" s="24"/>
      <c r="AC479" s="24"/>
    </row>
    <row r="480" spans="1:29" ht="13.5" customHeight="1">
      <c r="A480" s="24"/>
      <c r="B480" s="24"/>
      <c r="C480" s="398"/>
      <c r="D480" s="370" t="s">
        <v>358</v>
      </c>
      <c r="E480" s="283"/>
      <c r="F480" s="331"/>
      <c r="G480" s="331"/>
      <c r="H480" s="331"/>
      <c r="I480" s="331"/>
      <c r="J480" s="331"/>
      <c r="K480" s="283"/>
      <c r="L480" s="332"/>
      <c r="M480" s="18"/>
      <c r="N480" s="18"/>
      <c r="O480" s="18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  <c r="AB480" s="24"/>
      <c r="AC480" s="24"/>
    </row>
    <row r="481" spans="1:29" ht="13.5" customHeight="1">
      <c r="A481" s="24"/>
      <c r="B481" s="24"/>
      <c r="C481" s="398"/>
      <c r="D481" s="370" t="s">
        <v>359</v>
      </c>
      <c r="E481" s="283"/>
      <c r="F481" s="331"/>
      <c r="G481" s="331"/>
      <c r="H481" s="331"/>
      <c r="I481" s="331"/>
      <c r="J481" s="331"/>
      <c r="K481" s="283"/>
      <c r="L481" s="332"/>
      <c r="M481" s="18"/>
      <c r="N481" s="18"/>
      <c r="O481" s="18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  <c r="AB481" s="24"/>
      <c r="AC481" s="24"/>
    </row>
    <row r="482" spans="1:29" ht="13.5" customHeight="1">
      <c r="A482" s="24"/>
      <c r="B482" s="24"/>
      <c r="C482" s="399"/>
      <c r="D482" s="370" t="s">
        <v>360</v>
      </c>
      <c r="E482" s="283"/>
      <c r="F482" s="203"/>
      <c r="G482" s="203"/>
      <c r="H482" s="203"/>
      <c r="I482" s="203"/>
      <c r="J482" s="203"/>
      <c r="K482" s="203"/>
      <c r="L482" s="400"/>
      <c r="M482" s="401"/>
      <c r="N482" s="401"/>
      <c r="O482" s="401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  <c r="AB482" s="24"/>
      <c r="AC482" s="24"/>
    </row>
    <row r="483" spans="1:29" ht="7.5" customHeight="1">
      <c r="A483" s="24"/>
      <c r="B483" s="24"/>
      <c r="C483" s="282"/>
      <c r="D483" s="324"/>
      <c r="E483" s="216"/>
      <c r="F483" s="216"/>
      <c r="G483" s="216"/>
      <c r="H483" s="216"/>
      <c r="I483" s="216"/>
      <c r="J483" s="216"/>
      <c r="K483" s="283"/>
      <c r="L483" s="332"/>
      <c r="M483" s="18"/>
      <c r="N483" s="18"/>
      <c r="O483" s="18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  <c r="AB483" s="24"/>
      <c r="AC483" s="24"/>
    </row>
    <row r="484" spans="1:29" ht="12.75" customHeight="1">
      <c r="A484" s="24"/>
      <c r="B484" s="24"/>
      <c r="C484" s="282"/>
      <c r="D484" s="378" t="s">
        <v>361</v>
      </c>
      <c r="E484" s="216"/>
      <c r="F484" s="216"/>
      <c r="G484" s="216"/>
      <c r="H484" s="216"/>
      <c r="I484" s="216"/>
      <c r="J484" s="216"/>
      <c r="K484" s="283"/>
      <c r="L484" s="332"/>
      <c r="M484" s="18"/>
      <c r="N484" s="18"/>
      <c r="O484" s="18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  <c r="AB484" s="24"/>
      <c r="AC484" s="24"/>
    </row>
    <row r="485" spans="1:29" ht="12.75" customHeight="1">
      <c r="A485" s="24"/>
      <c r="B485" s="24"/>
      <c r="C485" s="282"/>
      <c r="D485" s="373" t="s">
        <v>362</v>
      </c>
      <c r="E485" s="283"/>
      <c r="F485" s="203"/>
      <c r="G485" s="283"/>
      <c r="H485" s="283"/>
      <c r="I485" s="283"/>
      <c r="J485" s="283"/>
      <c r="K485" s="283"/>
      <c r="L485" s="332"/>
      <c r="M485" s="18"/>
      <c r="N485" s="18"/>
      <c r="O485" s="18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  <c r="AB485" s="24"/>
      <c r="AC485" s="24"/>
    </row>
    <row r="486" spans="1:29" ht="17.25" customHeight="1">
      <c r="A486" s="24"/>
      <c r="B486" s="24"/>
      <c r="C486" s="282"/>
      <c r="D486" s="419"/>
      <c r="E486" s="420"/>
      <c r="F486" s="420"/>
      <c r="G486" s="414"/>
      <c r="H486" s="414"/>
      <c r="I486" s="414"/>
      <c r="J486" s="414"/>
      <c r="K486" s="283"/>
      <c r="L486" s="332"/>
      <c r="M486" s="18"/>
      <c r="N486" s="18"/>
      <c r="O486" s="18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  <c r="AB486" s="24"/>
      <c r="AC486" s="24"/>
    </row>
    <row r="487" spans="1:29" ht="18" customHeight="1">
      <c r="A487" s="24"/>
      <c r="B487" s="24"/>
      <c r="C487" s="380"/>
      <c r="D487" s="415"/>
      <c r="E487" s="421" t="s">
        <v>363</v>
      </c>
      <c r="F487" s="415"/>
      <c r="G487" s="415"/>
      <c r="H487" s="417" t="s">
        <v>364</v>
      </c>
      <c r="I487" s="417"/>
      <c r="J487" s="417"/>
      <c r="K487" s="394"/>
      <c r="L487" s="332"/>
      <c r="M487" s="18"/>
      <c r="N487" s="18"/>
      <c r="O487" s="18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  <c r="AB487" s="24"/>
      <c r="AC487" s="24"/>
    </row>
    <row r="488" spans="1:29" ht="7.5" customHeight="1">
      <c r="A488" s="24"/>
      <c r="B488" s="24"/>
      <c r="C488" s="282"/>
      <c r="D488" s="283"/>
      <c r="E488" s="203"/>
      <c r="F488" s="203"/>
      <c r="G488" s="283"/>
      <c r="H488" s="283"/>
      <c r="I488" s="283"/>
      <c r="J488" s="283"/>
      <c r="K488" s="283"/>
      <c r="L488" s="332"/>
      <c r="M488" s="18"/>
      <c r="N488" s="18"/>
      <c r="O488" s="18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  <c r="AB488" s="24"/>
      <c r="AC488" s="24"/>
    </row>
    <row r="489" spans="1:29" ht="12.75" customHeight="1">
      <c r="A489" s="24"/>
      <c r="B489" s="24"/>
      <c r="C489" s="403"/>
      <c r="D489" s="263" t="s">
        <v>365</v>
      </c>
      <c r="E489" s="283"/>
      <c r="F489" s="203"/>
      <c r="G489" s="283"/>
      <c r="H489" s="283"/>
      <c r="I489" s="283"/>
      <c r="J489" s="283"/>
      <c r="K489" s="283"/>
      <c r="L489" s="332"/>
      <c r="M489" s="18"/>
      <c r="N489" s="18"/>
      <c r="O489" s="18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  <c r="AB489" s="24"/>
      <c r="AC489" s="24"/>
    </row>
    <row r="490" spans="1:29" ht="12.75" customHeight="1">
      <c r="A490" s="24"/>
      <c r="B490" s="24"/>
      <c r="C490" s="403"/>
      <c r="D490" s="369" t="s">
        <v>291</v>
      </c>
      <c r="E490" s="283"/>
      <c r="F490" s="203"/>
      <c r="G490" s="283"/>
      <c r="H490" s="283"/>
      <c r="I490" s="283"/>
      <c r="J490" s="283"/>
      <c r="K490" s="283"/>
      <c r="L490" s="332"/>
      <c r="M490" s="18"/>
      <c r="N490" s="18"/>
      <c r="O490" s="18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  <c r="AB490" s="24"/>
      <c r="AC490" s="24"/>
    </row>
    <row r="491" spans="1:29" ht="12.75" customHeight="1">
      <c r="A491" s="24"/>
      <c r="B491" s="24"/>
      <c r="C491" s="403"/>
      <c r="D491" s="370" t="s">
        <v>366</v>
      </c>
      <c r="E491" s="283"/>
      <c r="F491" s="283"/>
      <c r="G491" s="283"/>
      <c r="H491" s="283"/>
      <c r="I491" s="283"/>
      <c r="J491" s="283"/>
      <c r="K491" s="283"/>
      <c r="L491" s="332"/>
      <c r="M491" s="18"/>
      <c r="N491" s="18"/>
      <c r="O491" s="18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  <c r="AB491" s="24"/>
      <c r="AC491" s="24"/>
    </row>
    <row r="492" spans="1:29" ht="14.25" customHeight="1">
      <c r="A492" s="24"/>
      <c r="B492" s="24"/>
      <c r="C492" s="399"/>
      <c r="D492" s="370" t="s">
        <v>367</v>
      </c>
      <c r="E492" s="283"/>
      <c r="F492" s="203"/>
      <c r="G492" s="203"/>
      <c r="H492" s="203"/>
      <c r="I492" s="203"/>
      <c r="J492" s="203"/>
      <c r="K492" s="203"/>
      <c r="L492" s="400"/>
      <c r="M492" s="401"/>
      <c r="N492" s="401"/>
      <c r="O492" s="401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  <c r="AB492" s="24"/>
      <c r="AC492" s="24"/>
    </row>
    <row r="493" spans="1:29" ht="7.5" customHeight="1">
      <c r="A493" s="24"/>
      <c r="B493" s="24"/>
      <c r="C493" s="399"/>
      <c r="D493" s="263"/>
      <c r="E493" s="283"/>
      <c r="F493" s="203"/>
      <c r="G493" s="203"/>
      <c r="H493" s="203"/>
      <c r="I493" s="203"/>
      <c r="J493" s="203"/>
      <c r="K493" s="203"/>
      <c r="L493" s="400"/>
      <c r="M493" s="401"/>
      <c r="N493" s="401"/>
      <c r="O493" s="401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  <c r="AB493" s="24"/>
      <c r="AC493" s="24"/>
    </row>
    <row r="494" spans="1:29" ht="18" customHeight="1">
      <c r="A494" s="24"/>
      <c r="B494" s="24"/>
      <c r="C494" s="282"/>
      <c r="D494" s="378" t="s">
        <v>368</v>
      </c>
      <c r="E494" s="283"/>
      <c r="F494" s="203"/>
      <c r="G494" s="283"/>
      <c r="H494" s="283"/>
      <c r="I494" s="283"/>
      <c r="J494" s="283"/>
      <c r="K494" s="283"/>
      <c r="L494" s="332"/>
      <c r="M494" s="18"/>
      <c r="N494" s="18"/>
      <c r="O494" s="18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  <c r="AB494" s="24"/>
      <c r="AC494" s="24"/>
    </row>
    <row r="495" spans="1:29" ht="14.25" customHeight="1">
      <c r="A495" s="24"/>
      <c r="B495" s="24"/>
      <c r="C495" s="282"/>
      <c r="D495" s="373" t="s">
        <v>369</v>
      </c>
      <c r="E495" s="283"/>
      <c r="F495" s="203"/>
      <c r="G495" s="283"/>
      <c r="H495" s="283"/>
      <c r="I495" s="283"/>
      <c r="J495" s="283"/>
      <c r="K495" s="283"/>
      <c r="L495" s="332"/>
      <c r="M495" s="18"/>
      <c r="N495" s="18"/>
      <c r="O495" s="18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  <c r="AB495" s="24"/>
      <c r="AC495" s="24"/>
    </row>
    <row r="496" spans="1:29" ht="15.75" customHeight="1">
      <c r="A496" s="24"/>
      <c r="B496" s="24"/>
      <c r="C496" s="282"/>
      <c r="D496" s="373" t="s">
        <v>370</v>
      </c>
      <c r="E496" s="203"/>
      <c r="F496" s="203"/>
      <c r="G496" s="283"/>
      <c r="H496" s="283"/>
      <c r="I496" s="283"/>
      <c r="J496" s="283"/>
      <c r="K496" s="283"/>
      <c r="L496" s="332"/>
      <c r="M496" s="18"/>
      <c r="N496" s="18"/>
      <c r="O496" s="18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  <c r="AB496" s="24"/>
      <c r="AC496" s="24"/>
    </row>
    <row r="497" spans="1:29" ht="17.25" customHeight="1">
      <c r="A497" s="24"/>
      <c r="B497" s="24"/>
      <c r="C497" s="282"/>
      <c r="D497" s="283"/>
      <c r="E497" s="203"/>
      <c r="F497" s="203"/>
      <c r="G497" s="283"/>
      <c r="H497" s="283"/>
      <c r="I497" s="283"/>
      <c r="J497" s="283"/>
      <c r="K497" s="283"/>
      <c r="L497" s="332"/>
      <c r="M497" s="18"/>
      <c r="N497" s="18"/>
      <c r="O497" s="18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  <c r="AB497" s="24"/>
      <c r="AC497" s="24"/>
    </row>
    <row r="498" spans="1:29" ht="18" customHeight="1">
      <c r="A498" s="24"/>
      <c r="B498" s="24"/>
      <c r="C498" s="380"/>
      <c r="D498" s="415"/>
      <c r="E498" s="416" t="s">
        <v>371</v>
      </c>
      <c r="F498" s="415"/>
      <c r="G498" s="415"/>
      <c r="H498" s="417" t="s">
        <v>372</v>
      </c>
      <c r="I498" s="417"/>
      <c r="J498" s="417"/>
      <c r="K498" s="394"/>
      <c r="L498" s="332"/>
      <c r="M498" s="18"/>
      <c r="N498" s="18"/>
      <c r="O498" s="18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  <c r="AB498" s="24"/>
      <c r="AC498" s="24"/>
    </row>
    <row r="499" spans="1:29" ht="7.5" customHeight="1">
      <c r="A499" s="24"/>
      <c r="B499" s="24"/>
      <c r="C499" s="282"/>
      <c r="D499" s="422"/>
      <c r="E499" s="423"/>
      <c r="F499" s="418"/>
      <c r="G499" s="418"/>
      <c r="H499" s="418"/>
      <c r="I499" s="418"/>
      <c r="J499" s="418"/>
      <c r="K499" s="283"/>
      <c r="L499" s="332"/>
      <c r="M499" s="18"/>
      <c r="N499" s="18"/>
      <c r="O499" s="18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  <c r="AB499" s="24"/>
      <c r="AC499" s="24"/>
    </row>
    <row r="500" spans="1:29" ht="12.75" customHeight="1">
      <c r="A500" s="24"/>
      <c r="B500" s="24"/>
      <c r="C500" s="282"/>
      <c r="D500" s="369" t="s">
        <v>291</v>
      </c>
      <c r="E500" s="203"/>
      <c r="F500" s="283"/>
      <c r="G500" s="283"/>
      <c r="H500" s="283"/>
      <c r="I500" s="283"/>
      <c r="J500" s="283"/>
      <c r="K500" s="283"/>
      <c r="L500" s="332"/>
      <c r="M500" s="18"/>
      <c r="N500" s="18"/>
      <c r="O500" s="18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  <c r="AB500" s="24"/>
      <c r="AC500" s="24"/>
    </row>
    <row r="501" spans="1:29" ht="13.5" customHeight="1">
      <c r="A501" s="24"/>
      <c r="B501" s="24"/>
      <c r="C501" s="282"/>
      <c r="D501" s="370" t="s">
        <v>366</v>
      </c>
      <c r="E501" s="203"/>
      <c r="F501" s="283"/>
      <c r="G501" s="283"/>
      <c r="H501" s="283"/>
      <c r="I501" s="283"/>
      <c r="J501" s="283"/>
      <c r="K501" s="283"/>
      <c r="L501" s="400"/>
      <c r="M501" s="401"/>
      <c r="N501" s="401"/>
      <c r="O501" s="401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  <c r="AB501" s="24"/>
      <c r="AC501" s="24"/>
    </row>
    <row r="502" spans="1:29" ht="13.5" customHeight="1">
      <c r="A502" s="24"/>
      <c r="B502" s="24"/>
      <c r="C502" s="282"/>
      <c r="D502" s="370" t="s">
        <v>373</v>
      </c>
      <c r="E502" s="203"/>
      <c r="F502" s="283"/>
      <c r="G502" s="283"/>
      <c r="H502" s="283"/>
      <c r="I502" s="283"/>
      <c r="J502" s="283"/>
      <c r="K502" s="283"/>
      <c r="L502" s="400"/>
      <c r="M502" s="401"/>
      <c r="N502" s="401"/>
      <c r="O502" s="401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  <c r="AB502" s="24"/>
      <c r="AC502" s="24"/>
    </row>
    <row r="503" spans="1:29" ht="13.5" customHeight="1">
      <c r="A503" s="24"/>
      <c r="B503" s="24"/>
      <c r="C503" s="282"/>
      <c r="D503" s="370" t="s">
        <v>366</v>
      </c>
      <c r="E503" s="203"/>
      <c r="F503" s="283"/>
      <c r="G503" s="283"/>
      <c r="H503" s="283"/>
      <c r="I503" s="283"/>
      <c r="J503" s="283"/>
      <c r="K503" s="283"/>
      <c r="L503" s="332"/>
      <c r="M503" s="18"/>
      <c r="N503" s="18"/>
      <c r="O503" s="18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  <c r="AB503" s="24"/>
      <c r="AC503" s="24"/>
    </row>
    <row r="504" spans="1:29" ht="13.5" customHeight="1">
      <c r="A504" s="24"/>
      <c r="B504" s="24"/>
      <c r="C504" s="282"/>
      <c r="D504" s="370" t="s">
        <v>373</v>
      </c>
      <c r="E504" s="203"/>
      <c r="F504" s="283"/>
      <c r="G504" s="283"/>
      <c r="H504" s="283"/>
      <c r="I504" s="283"/>
      <c r="J504" s="283"/>
      <c r="K504" s="283"/>
      <c r="L504" s="332"/>
      <c r="M504" s="18"/>
      <c r="N504" s="18"/>
      <c r="O504" s="18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  <c r="AB504" s="24"/>
      <c r="AC504" s="24"/>
    </row>
    <row r="505" spans="1:29" ht="7.5" customHeight="1">
      <c r="A505" s="24"/>
      <c r="B505" s="24"/>
      <c r="C505" s="282"/>
      <c r="D505" s="203"/>
      <c r="E505" s="203"/>
      <c r="F505" s="203"/>
      <c r="G505" s="283"/>
      <c r="H505" s="283"/>
      <c r="I505" s="283"/>
      <c r="J505" s="283"/>
      <c r="K505" s="283"/>
      <c r="L505" s="332"/>
      <c r="M505" s="18"/>
      <c r="N505" s="18"/>
      <c r="O505" s="18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  <c r="AB505" s="24"/>
      <c r="AC505" s="24"/>
    </row>
    <row r="506" spans="1:29" ht="12.75" customHeight="1">
      <c r="A506" s="24"/>
      <c r="B506" s="24"/>
      <c r="C506" s="282"/>
      <c r="D506" s="378" t="s">
        <v>374</v>
      </c>
      <c r="E506" s="203"/>
      <c r="F506" s="283"/>
      <c r="G506" s="283"/>
      <c r="H506" s="283"/>
      <c r="I506" s="283"/>
      <c r="J506" s="283"/>
      <c r="K506" s="283"/>
      <c r="L506" s="332"/>
      <c r="M506" s="18"/>
      <c r="N506" s="18"/>
      <c r="O506" s="18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  <c r="AB506" s="24"/>
      <c r="AC506" s="24"/>
    </row>
    <row r="507" spans="1:29" ht="12.75" customHeight="1">
      <c r="A507" s="24"/>
      <c r="B507" s="24"/>
      <c r="C507" s="282"/>
      <c r="D507" s="373" t="s">
        <v>375</v>
      </c>
      <c r="E507" s="203"/>
      <c r="F507" s="283"/>
      <c r="G507" s="283"/>
      <c r="H507" s="283"/>
      <c r="I507" s="283"/>
      <c r="J507" s="283"/>
      <c r="K507" s="283"/>
      <c r="L507" s="332"/>
      <c r="M507" s="18"/>
      <c r="N507" s="18"/>
      <c r="O507" s="18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  <c r="AB507" s="24"/>
      <c r="AC507" s="24"/>
    </row>
    <row r="508" spans="1:29" ht="17.25" customHeight="1">
      <c r="A508" s="24"/>
      <c r="B508" s="24"/>
      <c r="C508" s="424"/>
      <c r="D508" s="425"/>
      <c r="E508" s="425"/>
      <c r="F508" s="425"/>
      <c r="G508" s="425"/>
      <c r="H508" s="425"/>
      <c r="I508" s="425"/>
      <c r="J508" s="425"/>
      <c r="K508" s="425"/>
      <c r="L508" s="426"/>
      <c r="M508" s="18"/>
      <c r="N508" s="18"/>
      <c r="O508" s="18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  <c r="AB508" s="24"/>
      <c r="AC508" s="24"/>
    </row>
    <row r="509" spans="1:29" ht="12.75" customHeight="1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18"/>
      <c r="M509" s="18"/>
      <c r="N509" s="18"/>
      <c r="O509" s="18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  <c r="AB509" s="24"/>
      <c r="AC509" s="24"/>
    </row>
    <row r="510" spans="1:29" ht="18" customHeight="1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18"/>
      <c r="M510" s="18"/>
      <c r="N510" s="18"/>
      <c r="O510" s="18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  <c r="AB510" s="24"/>
      <c r="AC510" s="24"/>
    </row>
    <row r="511" spans="1:29" ht="12.75" customHeight="1">
      <c r="A511" s="24"/>
      <c r="B511" s="24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  <c r="AB511" s="24"/>
      <c r="AC511" s="24"/>
    </row>
    <row r="512" spans="1:29" ht="12.75" customHeight="1">
      <c r="A512" s="24"/>
      <c r="B512" s="24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  <c r="AB512" s="24"/>
      <c r="AC512" s="24"/>
    </row>
    <row r="513" spans="1:29" ht="12.75" customHeight="1">
      <c r="A513" s="24"/>
      <c r="B513" s="24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  <c r="AB513" s="24"/>
      <c r="AC513" s="24"/>
    </row>
    <row r="514" spans="1:29" ht="12.75" customHeight="1">
      <c r="A514" s="24"/>
      <c r="B514" s="24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  <c r="AB514" s="24"/>
      <c r="AC514" s="24"/>
    </row>
    <row r="515" spans="1:29" ht="12.75" customHeight="1">
      <c r="A515" s="24"/>
      <c r="B515" s="24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  <c r="AB515" s="24"/>
      <c r="AC515" s="24"/>
    </row>
    <row r="516" spans="1:29" ht="12.75" customHeight="1">
      <c r="A516" s="24"/>
      <c r="B516" s="24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  <c r="AB516" s="24"/>
      <c r="AC516" s="24"/>
    </row>
    <row r="517" spans="1:29" ht="12.75" customHeight="1">
      <c r="A517" s="24"/>
      <c r="B517" s="24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  <c r="AB517" s="24"/>
      <c r="AC517" s="24"/>
    </row>
    <row r="518" spans="1:29" ht="12.75" customHeight="1">
      <c r="A518" s="24"/>
      <c r="B518" s="24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  <c r="AB518" s="24"/>
      <c r="AC518" s="24"/>
    </row>
    <row r="519" spans="1:29" ht="12.75" customHeight="1">
      <c r="A519" s="24"/>
      <c r="B519" s="24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  <c r="AB519" s="24"/>
      <c r="AC519" s="24"/>
    </row>
    <row r="520" spans="1:29" ht="12.75" customHeight="1">
      <c r="A520" s="24"/>
      <c r="B520" s="24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  <c r="AB520" s="24"/>
      <c r="AC520" s="24"/>
    </row>
    <row r="521" spans="1:29" ht="12.75" customHeight="1">
      <c r="A521" s="24"/>
      <c r="B521" s="24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  <c r="AB521" s="24"/>
      <c r="AC521" s="24"/>
    </row>
    <row r="522" spans="1:29" ht="12.75" customHeight="1">
      <c r="A522" s="24"/>
      <c r="B522" s="24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  <c r="AB522" s="24"/>
      <c r="AC522" s="24"/>
    </row>
    <row r="523" spans="1:29" ht="12.75" customHeight="1">
      <c r="A523" s="24"/>
      <c r="B523" s="24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  <c r="AB523" s="24"/>
      <c r="AC523" s="24"/>
    </row>
    <row r="524" spans="1:29" ht="12.75" customHeight="1">
      <c r="A524" s="24"/>
      <c r="B524" s="24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  <c r="AB524" s="24"/>
      <c r="AC524" s="24"/>
    </row>
    <row r="525" spans="1:29" ht="12.75" customHeight="1">
      <c r="A525" s="24"/>
      <c r="B525" s="24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  <c r="AB525" s="24"/>
      <c r="AC525" s="24"/>
    </row>
    <row r="526" spans="1:29" ht="12.75" customHeight="1">
      <c r="A526" s="24"/>
      <c r="B526" s="24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  <c r="AB526" s="24"/>
      <c r="AC526" s="24"/>
    </row>
    <row r="527" spans="1:29" ht="12.75" customHeight="1">
      <c r="A527" s="24"/>
      <c r="B527" s="24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  <c r="AB527" s="24"/>
      <c r="AC527" s="24"/>
    </row>
    <row r="528" spans="1:29" ht="12.75" customHeight="1">
      <c r="A528" s="24"/>
      <c r="B528" s="24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  <c r="AB528" s="24"/>
      <c r="AC528" s="24"/>
    </row>
    <row r="529" spans="1:29" ht="12.75" customHeight="1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18"/>
      <c r="M529" s="18"/>
      <c r="N529" s="18"/>
      <c r="O529" s="18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  <c r="AB529" s="24"/>
      <c r="AC529" s="24"/>
    </row>
    <row r="530" spans="1:29" ht="12.75" customHeight="1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18"/>
      <c r="M530" s="18"/>
      <c r="N530" s="18"/>
      <c r="O530" s="18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  <c r="AB530" s="24"/>
      <c r="AC530" s="24"/>
    </row>
    <row r="531" spans="1:29" ht="12.75" customHeight="1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18"/>
      <c r="M531" s="18"/>
      <c r="N531" s="18"/>
      <c r="O531" s="18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  <c r="AB531" s="24"/>
      <c r="AC531" s="24"/>
    </row>
    <row r="532" spans="1:29" ht="12.75" customHeight="1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18"/>
      <c r="M532" s="18"/>
      <c r="N532" s="18"/>
      <c r="O532" s="18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  <c r="AB532" s="24"/>
      <c r="AC532" s="24"/>
    </row>
    <row r="533" spans="1:29" ht="12.75" customHeight="1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304"/>
      <c r="M533" s="304"/>
      <c r="N533" s="304"/>
      <c r="O533" s="30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  <c r="AB533" s="24"/>
      <c r="AC533" s="24"/>
    </row>
    <row r="534" spans="1:29" ht="12.75" customHeight="1">
      <c r="A534" s="24"/>
      <c r="B534" s="24"/>
      <c r="C534" s="18"/>
      <c r="D534" s="18"/>
      <c r="E534" s="18"/>
      <c r="F534" s="18"/>
      <c r="G534" s="18"/>
      <c r="H534" s="18"/>
      <c r="I534" s="18"/>
      <c r="J534" s="18"/>
      <c r="K534" s="18"/>
      <c r="L534" s="427"/>
      <c r="M534" s="427"/>
      <c r="N534" s="427"/>
      <c r="O534" s="427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  <c r="AB534" s="24"/>
      <c r="AC534" s="24"/>
    </row>
    <row r="535" spans="1:29" ht="21.75" customHeight="1">
      <c r="A535" s="24"/>
      <c r="B535" s="24"/>
      <c r="C535" s="685" t="s">
        <v>287</v>
      </c>
      <c r="D535" s="686"/>
      <c r="E535" s="686"/>
      <c r="F535" s="686"/>
      <c r="G535" s="686"/>
      <c r="H535" s="686"/>
      <c r="I535" s="686"/>
      <c r="J535" s="686"/>
      <c r="K535" s="686"/>
      <c r="L535" s="687"/>
      <c r="M535" s="304"/>
      <c r="N535" s="304"/>
      <c r="O535" s="30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  <c r="AB535" s="24"/>
      <c r="AC535" s="24"/>
    </row>
    <row r="536" spans="1:29" ht="12.75" customHeight="1">
      <c r="A536" s="24"/>
      <c r="B536" s="24"/>
      <c r="C536" s="290"/>
      <c r="D536" s="216"/>
      <c r="E536" s="216"/>
      <c r="F536" s="216"/>
      <c r="G536" s="216"/>
      <c r="H536" s="216"/>
      <c r="I536" s="216"/>
      <c r="J536" s="216"/>
      <c r="K536" s="216"/>
      <c r="L536" s="396"/>
      <c r="M536" s="244"/>
      <c r="N536" s="244"/>
      <c r="O536" s="244"/>
      <c r="P536" s="358"/>
      <c r="Q536" s="358"/>
      <c r="R536" s="358"/>
      <c r="S536" s="358"/>
      <c r="T536" s="358"/>
      <c r="U536" s="358"/>
      <c r="V536" s="358"/>
      <c r="W536" s="358"/>
      <c r="X536" s="358"/>
      <c r="Y536" s="358"/>
      <c r="Z536" s="358"/>
      <c r="AA536" s="358"/>
      <c r="AB536" s="358"/>
      <c r="AC536" s="358"/>
    </row>
    <row r="537" spans="1:29" ht="12.75" customHeight="1">
      <c r="A537" s="24"/>
      <c r="B537" s="24"/>
      <c r="C537" s="290"/>
      <c r="D537" s="428" t="s">
        <v>376</v>
      </c>
      <c r="E537" s="429"/>
      <c r="F537" s="430"/>
      <c r="G537" s="385"/>
      <c r="H537" s="385"/>
      <c r="I537" s="385"/>
      <c r="J537" s="385"/>
      <c r="K537" s="385"/>
      <c r="L537" s="332"/>
      <c r="M537" s="18"/>
      <c r="N537" s="18"/>
      <c r="O537" s="18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  <c r="AB537" s="24"/>
      <c r="AC537" s="24"/>
    </row>
    <row r="538" spans="1:29" ht="19.5" customHeight="1">
      <c r="A538" s="24"/>
      <c r="B538" s="24"/>
      <c r="C538" s="282"/>
      <c r="D538" s="431" t="s">
        <v>377</v>
      </c>
      <c r="E538" s="216"/>
      <c r="F538" s="283"/>
      <c r="G538" s="283"/>
      <c r="H538" s="283"/>
      <c r="I538" s="283"/>
      <c r="J538" s="283"/>
      <c r="K538" s="283"/>
      <c r="L538" s="332"/>
      <c r="M538" s="18"/>
      <c r="N538" s="18"/>
      <c r="O538" s="18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  <c r="AB538" s="24"/>
      <c r="AC538" s="24"/>
    </row>
    <row r="539" spans="1:29" ht="13.5" customHeight="1">
      <c r="A539" s="24"/>
      <c r="B539" s="24"/>
      <c r="C539" s="282"/>
      <c r="D539" s="431" t="s">
        <v>378</v>
      </c>
      <c r="E539" s="203"/>
      <c r="F539" s="203"/>
      <c r="G539" s="331"/>
      <c r="H539" s="331"/>
      <c r="I539" s="331"/>
      <c r="J539" s="331"/>
      <c r="K539" s="283"/>
      <c r="L539" s="332"/>
      <c r="M539" s="18"/>
      <c r="N539" s="18"/>
      <c r="O539" s="18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  <c r="AB539" s="24"/>
      <c r="AC539" s="24"/>
    </row>
    <row r="540" spans="1:29" ht="13.5" customHeight="1">
      <c r="A540" s="24"/>
      <c r="B540" s="24"/>
      <c r="C540" s="282"/>
      <c r="D540" s="431" t="s">
        <v>379</v>
      </c>
      <c r="E540" s="203"/>
      <c r="F540" s="203"/>
      <c r="G540" s="331"/>
      <c r="H540" s="331"/>
      <c r="I540" s="331"/>
      <c r="J540" s="331"/>
      <c r="K540" s="283"/>
      <c r="L540" s="332"/>
      <c r="M540" s="18"/>
      <c r="N540" s="18"/>
      <c r="O540" s="18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  <c r="AB540" s="24"/>
      <c r="AC540" s="24"/>
    </row>
    <row r="541" spans="1:29" ht="13.5" customHeight="1">
      <c r="A541" s="24"/>
      <c r="B541" s="24"/>
      <c r="C541" s="282"/>
      <c r="D541" s="431" t="s">
        <v>380</v>
      </c>
      <c r="E541" s="203"/>
      <c r="F541" s="203"/>
      <c r="G541" s="331"/>
      <c r="H541" s="331"/>
      <c r="I541" s="331"/>
      <c r="J541" s="331"/>
      <c r="K541" s="283"/>
      <c r="L541" s="332"/>
      <c r="M541" s="18"/>
      <c r="N541" s="18"/>
      <c r="O541" s="18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  <c r="AB541" s="24"/>
      <c r="AC541" s="24"/>
    </row>
    <row r="542" spans="1:29" ht="13.5" customHeight="1">
      <c r="A542" s="24"/>
      <c r="B542" s="24"/>
      <c r="C542" s="398"/>
      <c r="D542" s="431" t="s">
        <v>381</v>
      </c>
      <c r="E542" s="203"/>
      <c r="F542" s="203"/>
      <c r="G542" s="331"/>
      <c r="H542" s="331"/>
      <c r="I542" s="331"/>
      <c r="J542" s="331"/>
      <c r="K542" s="283"/>
      <c r="L542" s="332"/>
      <c r="M542" s="18"/>
      <c r="N542" s="18"/>
      <c r="O542" s="18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  <c r="AB542" s="24"/>
      <c r="AC542" s="24"/>
    </row>
    <row r="543" spans="1:29" ht="13.5" customHeight="1">
      <c r="A543" s="24"/>
      <c r="B543" s="24"/>
      <c r="C543" s="432"/>
      <c r="D543" s="433" t="s">
        <v>382</v>
      </c>
      <c r="E543" s="203"/>
      <c r="F543" s="203"/>
      <c r="G543" s="203"/>
      <c r="H543" s="203"/>
      <c r="I543" s="203"/>
      <c r="J543" s="434"/>
      <c r="K543" s="435"/>
      <c r="L543" s="400"/>
      <c r="M543" s="401"/>
      <c r="N543" s="401"/>
      <c r="O543" s="401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  <c r="AB543" s="24"/>
      <c r="AC543" s="24"/>
    </row>
    <row r="544" spans="1:29" ht="13.5" customHeight="1">
      <c r="A544" s="24"/>
      <c r="B544" s="24"/>
      <c r="C544" s="282"/>
      <c r="D544" s="431" t="s">
        <v>383</v>
      </c>
      <c r="E544" s="203"/>
      <c r="F544" s="203"/>
      <c r="G544" s="436"/>
      <c r="H544" s="437"/>
      <c r="I544" s="437"/>
      <c r="J544" s="437"/>
      <c r="K544" s="283"/>
      <c r="L544" s="332"/>
      <c r="M544" s="18"/>
      <c r="N544" s="18"/>
      <c r="O544" s="18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  <c r="AB544" s="24"/>
      <c r="AC544" s="24"/>
    </row>
    <row r="545" spans="1:29" ht="17.25" customHeight="1">
      <c r="A545" s="24"/>
      <c r="B545" s="24"/>
      <c r="C545" s="282"/>
      <c r="D545" s="436"/>
      <c r="E545" s="203"/>
      <c r="F545" s="203"/>
      <c r="G545" s="436"/>
      <c r="H545" s="437"/>
      <c r="I545" s="437"/>
      <c r="J545" s="437"/>
      <c r="K545" s="283"/>
      <c r="L545" s="332"/>
      <c r="M545" s="18"/>
      <c r="N545" s="18"/>
      <c r="O545" s="18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  <c r="AB545" s="24"/>
      <c r="AC545" s="24"/>
    </row>
    <row r="546" spans="1:29" ht="18" customHeight="1">
      <c r="A546" s="24"/>
      <c r="B546" s="24"/>
      <c r="C546" s="438"/>
      <c r="D546" s="415"/>
      <c r="E546" s="416" t="s">
        <v>384</v>
      </c>
      <c r="F546" s="415"/>
      <c r="G546" s="415"/>
      <c r="H546" s="439"/>
      <c r="I546" s="417" t="s">
        <v>385</v>
      </c>
      <c r="J546" s="417"/>
      <c r="K546" s="394"/>
      <c r="L546" s="332"/>
      <c r="M546" s="18"/>
      <c r="N546" s="18"/>
      <c r="O546" s="18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  <c r="AB546" s="24"/>
      <c r="AC546" s="24"/>
    </row>
    <row r="547" spans="1:29" ht="7.5" customHeight="1">
      <c r="A547" s="24"/>
      <c r="B547" s="24"/>
      <c r="C547" s="282"/>
      <c r="D547" s="440"/>
      <c r="E547" s="203"/>
      <c r="F547" s="203"/>
      <c r="G547" s="283"/>
      <c r="H547" s="283"/>
      <c r="I547" s="283"/>
      <c r="J547" s="283"/>
      <c r="K547" s="283"/>
      <c r="L547" s="332"/>
      <c r="M547" s="18"/>
      <c r="N547" s="18"/>
      <c r="O547" s="18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  <c r="AB547" s="24"/>
      <c r="AC547" s="24"/>
    </row>
    <row r="548" spans="1:29" ht="12.75" customHeight="1">
      <c r="A548" s="24"/>
      <c r="B548" s="24"/>
      <c r="C548" s="282"/>
      <c r="D548" s="369" t="s">
        <v>291</v>
      </c>
      <c r="E548" s="436"/>
      <c r="F548" s="203"/>
      <c r="G548" s="283"/>
      <c r="H548" s="283"/>
      <c r="I548" s="283"/>
      <c r="J548" s="283"/>
      <c r="K548" s="283"/>
      <c r="L548" s="332"/>
      <c r="M548" s="18"/>
      <c r="N548" s="18"/>
      <c r="O548" s="18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  <c r="AB548" s="24"/>
      <c r="AC548" s="24"/>
    </row>
    <row r="549" spans="1:29" ht="13.5" customHeight="1">
      <c r="A549" s="24"/>
      <c r="B549" s="24"/>
      <c r="C549" s="432"/>
      <c r="D549" s="370" t="s">
        <v>386</v>
      </c>
      <c r="E549" s="283"/>
      <c r="F549" s="203"/>
      <c r="G549" s="203"/>
      <c r="H549" s="203"/>
      <c r="I549" s="203"/>
      <c r="J549" s="434"/>
      <c r="K549" s="435"/>
      <c r="L549" s="400"/>
      <c r="M549" s="401"/>
      <c r="N549" s="401"/>
      <c r="O549" s="401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  <c r="AB549" s="24"/>
      <c r="AC549" s="24"/>
    </row>
    <row r="550" spans="1:29" ht="13.5" customHeight="1">
      <c r="A550" s="24"/>
      <c r="B550" s="24"/>
      <c r="C550" s="282"/>
      <c r="D550" s="370" t="s">
        <v>387</v>
      </c>
      <c r="E550" s="203"/>
      <c r="F550" s="203"/>
      <c r="G550" s="283"/>
      <c r="H550" s="283"/>
      <c r="I550" s="283"/>
      <c r="J550" s="283"/>
      <c r="K550" s="283"/>
      <c r="L550" s="332"/>
      <c r="M550" s="18"/>
      <c r="N550" s="18"/>
      <c r="O550" s="18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  <c r="AB550" s="24"/>
      <c r="AC550" s="24"/>
    </row>
    <row r="551" spans="1:29" ht="7.5" customHeight="1">
      <c r="A551" s="24"/>
      <c r="B551" s="24"/>
      <c r="C551" s="282"/>
      <c r="D551" s="203"/>
      <c r="E551" s="203"/>
      <c r="F551" s="203"/>
      <c r="G551" s="283"/>
      <c r="H551" s="283"/>
      <c r="I551" s="283"/>
      <c r="J551" s="283"/>
      <c r="K551" s="283"/>
      <c r="L551" s="332"/>
      <c r="M551" s="18"/>
      <c r="N551" s="18"/>
      <c r="O551" s="18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  <c r="AB551" s="24"/>
      <c r="AC551" s="24"/>
    </row>
    <row r="552" spans="1:29" ht="12.75" customHeight="1">
      <c r="A552" s="24"/>
      <c r="B552" s="24"/>
      <c r="C552" s="403"/>
      <c r="D552" s="378" t="s">
        <v>388</v>
      </c>
      <c r="E552" s="203"/>
      <c r="F552" s="203"/>
      <c r="G552" s="283"/>
      <c r="H552" s="283"/>
      <c r="I552" s="283"/>
      <c r="J552" s="283"/>
      <c r="K552" s="283"/>
      <c r="L552" s="332"/>
      <c r="M552" s="18"/>
      <c r="N552" s="18"/>
      <c r="O552" s="18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  <c r="AB552" s="24"/>
      <c r="AC552" s="24"/>
    </row>
    <row r="553" spans="1:29" ht="17.25" customHeight="1">
      <c r="A553" s="24"/>
      <c r="B553" s="24"/>
      <c r="C553" s="282"/>
      <c r="D553" s="283"/>
      <c r="E553" s="203"/>
      <c r="F553" s="203"/>
      <c r="G553" s="283"/>
      <c r="H553" s="283"/>
      <c r="I553" s="283"/>
      <c r="J553" s="283"/>
      <c r="K553" s="283"/>
      <c r="L553" s="332"/>
      <c r="M553" s="18"/>
      <c r="N553" s="18"/>
      <c r="O553" s="18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  <c r="AB553" s="24"/>
      <c r="AC553" s="24"/>
    </row>
    <row r="554" spans="1:29" ht="18" customHeight="1">
      <c r="A554" s="24"/>
      <c r="B554" s="24"/>
      <c r="C554" s="438"/>
      <c r="D554" s="415"/>
      <c r="E554" s="441" t="s">
        <v>389</v>
      </c>
      <c r="F554" s="415"/>
      <c r="G554" s="415"/>
      <c r="H554" s="439"/>
      <c r="I554" s="417" t="s">
        <v>390</v>
      </c>
      <c r="J554" s="417"/>
      <c r="K554" s="394"/>
      <c r="L554" s="332"/>
      <c r="M554" s="18"/>
      <c r="N554" s="18"/>
      <c r="O554" s="18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  <c r="AB554" s="24"/>
      <c r="AC554" s="24"/>
    </row>
    <row r="555" spans="1:29" ht="7.5" customHeight="1">
      <c r="A555" s="24"/>
      <c r="B555" s="24"/>
      <c r="C555" s="282"/>
      <c r="D555" s="283"/>
      <c r="E555" s="203"/>
      <c r="F555" s="331"/>
      <c r="G555" s="283"/>
      <c r="H555" s="283"/>
      <c r="I555" s="283"/>
      <c r="J555" s="283"/>
      <c r="K555" s="283"/>
      <c r="L555" s="332"/>
      <c r="M555" s="18"/>
      <c r="N555" s="18"/>
      <c r="O555" s="18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  <c r="AB555" s="24"/>
      <c r="AC555" s="24"/>
    </row>
    <row r="556" spans="1:29" ht="12.75" customHeight="1">
      <c r="A556" s="24"/>
      <c r="B556" s="24"/>
      <c r="C556" s="282"/>
      <c r="D556" s="369" t="s">
        <v>291</v>
      </c>
      <c r="E556" s="283"/>
      <c r="F556" s="331"/>
      <c r="G556" s="283"/>
      <c r="H556" s="283"/>
      <c r="I556" s="283"/>
      <c r="J556" s="283"/>
      <c r="K556" s="283"/>
      <c r="L556" s="332"/>
      <c r="M556" s="18"/>
      <c r="N556" s="18"/>
      <c r="O556" s="18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  <c r="AB556" s="24"/>
      <c r="AC556" s="24"/>
    </row>
    <row r="557" spans="1:29" ht="13.5" customHeight="1">
      <c r="A557" s="24"/>
      <c r="B557" s="24"/>
      <c r="C557" s="282"/>
      <c r="D557" s="370" t="s">
        <v>391</v>
      </c>
      <c r="E557" s="283"/>
      <c r="F557" s="331"/>
      <c r="G557" s="283"/>
      <c r="H557" s="283"/>
      <c r="I557" s="283"/>
      <c r="J557" s="283"/>
      <c r="K557" s="283"/>
      <c r="L557" s="332"/>
      <c r="M557" s="18"/>
      <c r="N557" s="18"/>
      <c r="O557" s="18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  <c r="AB557" s="24"/>
      <c r="AC557" s="24"/>
    </row>
    <row r="558" spans="1:29" ht="21.75" customHeight="1">
      <c r="A558" s="24"/>
      <c r="B558" s="24"/>
      <c r="C558" s="282"/>
      <c r="D558" s="442" t="s">
        <v>392</v>
      </c>
      <c r="E558" s="203"/>
      <c r="F558" s="331"/>
      <c r="G558" s="283"/>
      <c r="H558" s="283"/>
      <c r="I558" s="283"/>
      <c r="J558" s="283"/>
      <c r="K558" s="283"/>
      <c r="L558" s="332"/>
      <c r="M558" s="18"/>
      <c r="N558" s="18"/>
      <c r="O558" s="18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  <c r="AB558" s="24"/>
      <c r="AC558" s="24"/>
    </row>
    <row r="559" spans="1:29" ht="12.75" customHeight="1">
      <c r="A559" s="24"/>
      <c r="B559" s="24"/>
      <c r="C559" s="282"/>
      <c r="D559" s="378" t="s">
        <v>393</v>
      </c>
      <c r="E559" s="203"/>
      <c r="F559" s="331"/>
      <c r="G559" s="283"/>
      <c r="H559" s="283"/>
      <c r="I559" s="283"/>
      <c r="J559" s="283"/>
      <c r="K559" s="283"/>
      <c r="L559" s="332"/>
      <c r="M559" s="18"/>
      <c r="N559" s="18"/>
      <c r="O559" s="18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  <c r="AB559" s="24"/>
      <c r="AC559" s="24"/>
    </row>
    <row r="560" spans="1:29" ht="13.5" customHeight="1">
      <c r="A560" s="24"/>
      <c r="B560" s="24"/>
      <c r="C560" s="282"/>
      <c r="D560" s="373" t="s">
        <v>394</v>
      </c>
      <c r="E560" s="203"/>
      <c r="F560" s="331"/>
      <c r="G560" s="283"/>
      <c r="H560" s="283"/>
      <c r="I560" s="283"/>
      <c r="J560" s="283"/>
      <c r="K560" s="283"/>
      <c r="L560" s="332"/>
      <c r="M560" s="18"/>
      <c r="N560" s="18"/>
      <c r="O560" s="18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  <c r="AB560" s="24"/>
      <c r="AC560" s="24"/>
    </row>
    <row r="561" spans="1:29" ht="13.5" customHeight="1">
      <c r="A561" s="24"/>
      <c r="B561" s="24"/>
      <c r="C561" s="282"/>
      <c r="D561" s="406" t="s">
        <v>395</v>
      </c>
      <c r="E561" s="331"/>
      <c r="F561" s="331"/>
      <c r="G561" s="283"/>
      <c r="H561" s="283"/>
      <c r="I561" s="283"/>
      <c r="J561" s="283"/>
      <c r="K561" s="283"/>
      <c r="L561" s="332"/>
      <c r="M561" s="18"/>
      <c r="N561" s="18"/>
      <c r="O561" s="18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  <c r="AB561" s="24"/>
      <c r="AC561" s="24"/>
    </row>
    <row r="562" spans="1:29" ht="17.25" customHeight="1">
      <c r="A562" s="24"/>
      <c r="B562" s="24"/>
      <c r="C562" s="282"/>
      <c r="D562" s="283"/>
      <c r="E562" s="203"/>
      <c r="F562" s="203"/>
      <c r="G562" s="203"/>
      <c r="H562" s="203"/>
      <c r="I562" s="203"/>
      <c r="J562" s="283"/>
      <c r="K562" s="283"/>
      <c r="L562" s="426"/>
      <c r="M562" s="18"/>
      <c r="N562" s="18"/>
      <c r="O562" s="18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  <c r="AB562" s="24"/>
      <c r="AC562" s="24"/>
    </row>
    <row r="563" spans="1:29" ht="12.75" customHeight="1">
      <c r="A563" s="24"/>
      <c r="B563" s="24"/>
      <c r="C563" s="345"/>
      <c r="D563" s="345"/>
      <c r="E563" s="343"/>
      <c r="F563" s="443"/>
      <c r="G563" s="345"/>
      <c r="H563" s="345"/>
      <c r="I563" s="345"/>
      <c r="J563" s="345"/>
      <c r="K563" s="345"/>
      <c r="L563" s="18"/>
      <c r="M563" s="18"/>
      <c r="N563" s="18"/>
      <c r="O563" s="18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  <c r="AB563" s="24"/>
      <c r="AC563" s="24"/>
    </row>
    <row r="564" spans="1:29" ht="12.75" customHeight="1">
      <c r="A564" s="24"/>
      <c r="B564" s="24"/>
      <c r="C564" s="18"/>
      <c r="D564" s="18"/>
      <c r="E564" s="24"/>
      <c r="F564" s="24"/>
      <c r="G564" s="18"/>
      <c r="H564" s="18"/>
      <c r="I564" s="18"/>
      <c r="J564" s="18"/>
      <c r="K564" s="18"/>
      <c r="L564" s="18"/>
      <c r="M564" s="18"/>
      <c r="N564" s="18"/>
      <c r="O564" s="18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  <c r="AB564" s="24"/>
      <c r="AC564" s="24"/>
    </row>
    <row r="565" spans="1:29" ht="12.75" customHeight="1">
      <c r="A565" s="24"/>
      <c r="B565" s="24"/>
      <c r="C565" s="18"/>
      <c r="D565" s="18"/>
      <c r="E565" s="24"/>
      <c r="F565" s="24"/>
      <c r="G565" s="18"/>
      <c r="H565" s="18"/>
      <c r="I565" s="18"/>
      <c r="J565" s="18"/>
      <c r="K565" s="18"/>
      <c r="L565" s="18"/>
      <c r="M565" s="18"/>
      <c r="N565" s="18"/>
      <c r="O565" s="18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  <c r="AB565" s="24"/>
      <c r="AC565" s="24"/>
    </row>
    <row r="566" spans="1:29" ht="12.75" customHeight="1">
      <c r="A566" s="24"/>
      <c r="B566" s="24"/>
      <c r="C566" s="18"/>
      <c r="D566" s="18"/>
      <c r="E566" s="24"/>
      <c r="F566" s="64"/>
      <c r="G566" s="18"/>
      <c r="H566" s="18"/>
      <c r="I566" s="18"/>
      <c r="J566" s="18"/>
      <c r="K566" s="18"/>
      <c r="L566" s="18"/>
      <c r="M566" s="18"/>
      <c r="N566" s="18"/>
      <c r="O566" s="18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  <c r="AB566" s="24"/>
      <c r="AC566" s="24"/>
    </row>
    <row r="567" spans="1:29" ht="12.75" customHeight="1">
      <c r="A567" s="24"/>
      <c r="B567" s="24"/>
      <c r="C567" s="18"/>
      <c r="D567" s="18"/>
      <c r="E567" s="347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  <c r="AB567" s="24"/>
      <c r="AC567" s="24"/>
    </row>
    <row r="568" spans="1:29" ht="12.75" customHeight="1">
      <c r="A568" s="24"/>
      <c r="B568" s="24"/>
      <c r="C568" s="18"/>
      <c r="D568" s="18"/>
      <c r="E568" s="24"/>
      <c r="F568" s="24"/>
      <c r="G568" s="444"/>
      <c r="H568" s="24"/>
      <c r="I568" s="445"/>
      <c r="J568" s="18"/>
      <c r="K568" s="18"/>
      <c r="L568" s="18"/>
      <c r="M568" s="18"/>
      <c r="N568" s="18"/>
      <c r="O568" s="18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  <c r="AB568" s="24"/>
      <c r="AC568" s="24"/>
    </row>
    <row r="569" spans="1:29" ht="12.75" customHeight="1">
      <c r="A569" s="24"/>
      <c r="B569" s="24"/>
      <c r="C569" s="18"/>
      <c r="D569" s="18"/>
      <c r="E569" s="446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  <c r="AB569" s="24"/>
      <c r="AC569" s="24"/>
    </row>
    <row r="570" spans="1:29" ht="12.75" customHeight="1">
      <c r="A570" s="24"/>
      <c r="B570" s="24"/>
      <c r="C570" s="18"/>
      <c r="D570" s="18"/>
      <c r="E570" s="24"/>
      <c r="F570" s="24"/>
      <c r="G570" s="18"/>
      <c r="H570" s="18"/>
      <c r="I570" s="18"/>
      <c r="J570" s="18"/>
      <c r="K570" s="18"/>
      <c r="L570" s="18"/>
      <c r="M570" s="18"/>
      <c r="N570" s="18"/>
      <c r="O570" s="18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  <c r="AB570" s="24"/>
      <c r="AC570" s="24"/>
    </row>
    <row r="571" spans="1:29" ht="12.75" customHeight="1">
      <c r="A571" s="24"/>
      <c r="B571" s="24"/>
      <c r="C571" s="18"/>
      <c r="D571" s="18"/>
      <c r="E571" s="24"/>
      <c r="F571" s="24"/>
      <c r="G571" s="18"/>
      <c r="H571" s="18"/>
      <c r="I571" s="18"/>
      <c r="J571" s="18"/>
      <c r="K571" s="18"/>
      <c r="L571" s="18"/>
      <c r="M571" s="18"/>
      <c r="N571" s="18"/>
      <c r="O571" s="18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  <c r="AB571" s="24"/>
      <c r="AC571" s="24"/>
    </row>
    <row r="572" spans="1:29" ht="12.75" customHeight="1">
      <c r="A572" s="24"/>
      <c r="B572" s="24"/>
      <c r="C572" s="18"/>
      <c r="D572" s="18"/>
      <c r="E572" s="24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  <c r="AB572" s="24"/>
      <c r="AC572" s="24"/>
    </row>
    <row r="573" spans="1:29" ht="12.75" customHeight="1">
      <c r="A573" s="24"/>
      <c r="B573" s="24"/>
      <c r="C573" s="18"/>
      <c r="D573" s="18"/>
      <c r="E573" s="24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  <c r="AB573" s="24"/>
      <c r="AC573" s="24"/>
    </row>
    <row r="574" spans="1:29" ht="12.75" customHeight="1">
      <c r="A574" s="24"/>
      <c r="B574" s="24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  <c r="AB574" s="24"/>
      <c r="AC574" s="24"/>
    </row>
    <row r="575" spans="1:29" ht="12.75" customHeight="1">
      <c r="A575" s="24"/>
      <c r="B575" s="24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  <c r="AB575" s="24"/>
      <c r="AC575" s="24"/>
    </row>
    <row r="576" spans="1:29" ht="12.75" customHeight="1">
      <c r="A576" s="24"/>
      <c r="B576" s="24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  <c r="AB576" s="24"/>
      <c r="AC576" s="24"/>
    </row>
    <row r="577" spans="1:29" ht="12.75" customHeight="1">
      <c r="A577" s="24"/>
      <c r="B577" s="24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  <c r="AB577" s="24"/>
      <c r="AC577" s="24"/>
    </row>
    <row r="578" spans="1:29" ht="12.75" customHeight="1">
      <c r="A578" s="24"/>
      <c r="B578" s="24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  <c r="AB578" s="24"/>
      <c r="AC578" s="24"/>
    </row>
    <row r="579" spans="1:29" ht="12.75" customHeight="1">
      <c r="A579" s="24"/>
      <c r="B579" s="24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  <c r="AB579" s="24"/>
      <c r="AC579" s="24"/>
    </row>
    <row r="580" spans="1:29" ht="12.75" customHeight="1">
      <c r="A580" s="24"/>
      <c r="B580" s="24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  <c r="AB580" s="24"/>
      <c r="AC580" s="24"/>
    </row>
    <row r="581" spans="1:29" ht="12.75" customHeight="1">
      <c r="A581" s="24"/>
      <c r="B581" s="24"/>
      <c r="C581" s="18"/>
      <c r="D581" s="18"/>
      <c r="E581" s="18"/>
      <c r="F581" s="18"/>
      <c r="G581" s="18"/>
      <c r="H581" s="18"/>
      <c r="I581" s="18"/>
      <c r="J581" s="18"/>
      <c r="K581" s="18"/>
      <c r="L581" s="392"/>
      <c r="M581" s="392"/>
      <c r="N581" s="392"/>
      <c r="O581" s="392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  <c r="AB581" s="24"/>
      <c r="AC581" s="24"/>
    </row>
    <row r="582" spans="1:29" ht="21.75" customHeight="1">
      <c r="A582" s="24"/>
      <c r="B582" s="24"/>
      <c r="C582" s="685" t="s">
        <v>287</v>
      </c>
      <c r="D582" s="686"/>
      <c r="E582" s="686"/>
      <c r="F582" s="686"/>
      <c r="G582" s="686"/>
      <c r="H582" s="686"/>
      <c r="I582" s="686"/>
      <c r="J582" s="686"/>
      <c r="K582" s="686"/>
      <c r="L582" s="687"/>
      <c r="M582" s="64"/>
      <c r="N582" s="64"/>
      <c r="O582" s="6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  <c r="AB582" s="24"/>
      <c r="AC582" s="24"/>
    </row>
    <row r="583" spans="1:29" ht="12.75" customHeight="1">
      <c r="A583" s="24"/>
      <c r="B583" s="24"/>
      <c r="C583" s="44"/>
      <c r="D583" s="216"/>
      <c r="E583" s="216"/>
      <c r="F583" s="216"/>
      <c r="G583" s="216"/>
      <c r="H583" s="216"/>
      <c r="I583" s="216"/>
      <c r="J583" s="216"/>
      <c r="K583" s="216"/>
      <c r="L583" s="396"/>
      <c r="M583" s="244"/>
      <c r="N583" s="244"/>
      <c r="O583" s="244"/>
      <c r="P583" s="358"/>
      <c r="Q583" s="358"/>
      <c r="R583" s="358"/>
      <c r="S583" s="358"/>
      <c r="T583" s="358"/>
      <c r="U583" s="358"/>
      <c r="V583" s="358"/>
      <c r="W583" s="358"/>
      <c r="X583" s="358"/>
      <c r="Y583" s="358"/>
      <c r="Z583" s="358"/>
      <c r="AA583" s="358"/>
      <c r="AB583" s="358"/>
      <c r="AC583" s="358"/>
    </row>
    <row r="584" spans="1:29" ht="12.75" customHeight="1">
      <c r="A584" s="24"/>
      <c r="B584" s="24"/>
      <c r="C584" s="44"/>
      <c r="D584" s="447" t="s">
        <v>157</v>
      </c>
      <c r="E584" s="203"/>
      <c r="F584" s="448"/>
      <c r="G584" s="448"/>
      <c r="H584" s="448"/>
      <c r="I584" s="448"/>
      <c r="J584" s="448"/>
      <c r="K584" s="385"/>
      <c r="L584" s="396"/>
      <c r="M584" s="244"/>
      <c r="N584" s="244"/>
      <c r="O584" s="244"/>
      <c r="P584" s="358"/>
      <c r="Q584" s="358"/>
      <c r="R584" s="358"/>
      <c r="S584" s="358"/>
      <c r="T584" s="358"/>
      <c r="U584" s="358"/>
      <c r="V584" s="358"/>
      <c r="W584" s="358"/>
      <c r="X584" s="358"/>
      <c r="Y584" s="358"/>
      <c r="Z584" s="358"/>
      <c r="AA584" s="358"/>
      <c r="AB584" s="358"/>
      <c r="AC584" s="358"/>
    </row>
    <row r="585" spans="1:29" ht="11.25" customHeight="1">
      <c r="A585" s="24"/>
      <c r="B585" s="24"/>
      <c r="C585" s="449"/>
      <c r="D585" s="450"/>
      <c r="E585" s="451"/>
      <c r="F585" s="452"/>
      <c r="G585" s="452"/>
      <c r="H585" s="452"/>
      <c r="I585" s="452"/>
      <c r="J585" s="452"/>
      <c r="K585" s="283"/>
      <c r="L585" s="332"/>
      <c r="M585" s="18"/>
      <c r="N585" s="18"/>
      <c r="O585" s="18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  <c r="AB585" s="24"/>
      <c r="AC585" s="24"/>
    </row>
    <row r="586" spans="1:29" ht="12.75" customHeight="1">
      <c r="A586" s="24"/>
      <c r="B586" s="24"/>
      <c r="C586" s="449"/>
      <c r="D586" s="453" t="s">
        <v>396</v>
      </c>
      <c r="E586" s="203"/>
      <c r="F586" s="324"/>
      <c r="G586" s="331"/>
      <c r="H586" s="331"/>
      <c r="I586" s="331"/>
      <c r="J586" s="331"/>
      <c r="K586" s="283"/>
      <c r="L586" s="332"/>
      <c r="M586" s="18"/>
      <c r="N586" s="18"/>
      <c r="O586" s="18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  <c r="AB586" s="24"/>
      <c r="AC586" s="24"/>
    </row>
    <row r="587" spans="1:29" ht="13.5" customHeight="1">
      <c r="A587" s="24"/>
      <c r="B587" s="24"/>
      <c r="C587" s="449"/>
      <c r="D587" s="387" t="s">
        <v>397</v>
      </c>
      <c r="E587" s="203"/>
      <c r="F587" s="324"/>
      <c r="G587" s="331"/>
      <c r="H587" s="331"/>
      <c r="I587" s="331"/>
      <c r="J587" s="331"/>
      <c r="K587" s="283"/>
      <c r="L587" s="332"/>
      <c r="M587" s="18"/>
      <c r="N587" s="18"/>
      <c r="O587" s="18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  <c r="AB587" s="24"/>
      <c r="AC587" s="24"/>
    </row>
    <row r="588" spans="1:29" ht="13.5" customHeight="1">
      <c r="A588" s="24"/>
      <c r="B588" s="24"/>
      <c r="C588" s="449"/>
      <c r="D588" s="387" t="s">
        <v>398</v>
      </c>
      <c r="E588" s="203"/>
      <c r="F588" s="324"/>
      <c r="G588" s="331"/>
      <c r="H588" s="331"/>
      <c r="I588" s="331"/>
      <c r="J588" s="331"/>
      <c r="K588" s="283"/>
      <c r="L588" s="332"/>
      <c r="M588" s="18"/>
      <c r="N588" s="18"/>
      <c r="O588" s="18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  <c r="AB588" s="24"/>
      <c r="AC588" s="24"/>
    </row>
    <row r="589" spans="1:29" ht="13.5" customHeight="1">
      <c r="A589" s="24"/>
      <c r="B589" s="24"/>
      <c r="C589" s="454"/>
      <c r="D589" s="387" t="s">
        <v>399</v>
      </c>
      <c r="E589" s="203"/>
      <c r="F589" s="324"/>
      <c r="G589" s="331"/>
      <c r="H589" s="331"/>
      <c r="I589" s="331"/>
      <c r="J589" s="331"/>
      <c r="K589" s="283"/>
      <c r="L589" s="332"/>
      <c r="M589" s="18"/>
      <c r="N589" s="18"/>
      <c r="O589" s="18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  <c r="AB589" s="24"/>
      <c r="AC589" s="24"/>
    </row>
    <row r="590" spans="1:29" ht="12.75" customHeight="1">
      <c r="A590" s="24"/>
      <c r="B590" s="24"/>
      <c r="C590" s="454"/>
      <c r="D590" s="331"/>
      <c r="E590" s="324"/>
      <c r="F590" s="324"/>
      <c r="G590" s="331"/>
      <c r="H590" s="331"/>
      <c r="I590" s="331"/>
      <c r="J590" s="331"/>
      <c r="K590" s="283"/>
      <c r="L590" s="332"/>
      <c r="M590" s="18"/>
      <c r="N590" s="18"/>
      <c r="O590" s="18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  <c r="AB590" s="24"/>
      <c r="AC590" s="24"/>
    </row>
    <row r="591" spans="1:29" ht="18" customHeight="1">
      <c r="A591" s="24"/>
      <c r="B591" s="24"/>
      <c r="C591" s="438"/>
      <c r="D591" s="361"/>
      <c r="E591" s="455" t="s">
        <v>400</v>
      </c>
      <c r="F591" s="363"/>
      <c r="G591" s="363"/>
      <c r="H591" s="456" t="s">
        <v>401</v>
      </c>
      <c r="I591" s="365"/>
      <c r="J591" s="365"/>
      <c r="K591" s="394"/>
      <c r="L591" s="400"/>
      <c r="M591" s="401"/>
      <c r="N591" s="401"/>
      <c r="O591" s="401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  <c r="AB591" s="24"/>
      <c r="AC591" s="24"/>
    </row>
    <row r="592" spans="1:29" ht="7.5" customHeight="1">
      <c r="A592" s="24"/>
      <c r="B592" s="24"/>
      <c r="C592" s="449"/>
      <c r="D592" s="440"/>
      <c r="E592" s="457"/>
      <c r="F592" s="216"/>
      <c r="G592" s="283"/>
      <c r="H592" s="283"/>
      <c r="I592" s="283"/>
      <c r="J592" s="283"/>
      <c r="K592" s="283"/>
      <c r="L592" s="332"/>
      <c r="M592" s="18"/>
      <c r="N592" s="18"/>
      <c r="O592" s="18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  <c r="AB592" s="24"/>
      <c r="AC592" s="24"/>
    </row>
    <row r="593" spans="1:29" ht="12.75" customHeight="1">
      <c r="A593" s="24"/>
      <c r="B593" s="24"/>
      <c r="C593" s="449"/>
      <c r="D593" s="369" t="s">
        <v>291</v>
      </c>
      <c r="E593" s="203"/>
      <c r="F593" s="216"/>
      <c r="G593" s="283"/>
      <c r="H593" s="283"/>
      <c r="I593" s="283"/>
      <c r="J593" s="283"/>
      <c r="K593" s="283"/>
      <c r="L593" s="332"/>
      <c r="M593" s="18"/>
      <c r="N593" s="18"/>
      <c r="O593" s="18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  <c r="AB593" s="24"/>
      <c r="AC593" s="24"/>
    </row>
    <row r="594" spans="1:29" ht="13.5" customHeight="1">
      <c r="A594" s="24"/>
      <c r="B594" s="24"/>
      <c r="C594" s="449"/>
      <c r="D594" s="263" t="s">
        <v>402</v>
      </c>
      <c r="E594" s="203"/>
      <c r="F594" s="216"/>
      <c r="G594" s="283"/>
      <c r="H594" s="283"/>
      <c r="I594" s="283"/>
      <c r="J594" s="283"/>
      <c r="K594" s="283"/>
      <c r="L594" s="332"/>
      <c r="M594" s="18"/>
      <c r="N594" s="18"/>
      <c r="O594" s="18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  <c r="AB594" s="24"/>
      <c r="AC594" s="24"/>
    </row>
    <row r="595" spans="1:29" ht="13.5" customHeight="1">
      <c r="A595" s="24"/>
      <c r="B595" s="24"/>
      <c r="C595" s="449"/>
      <c r="D595" s="370" t="s">
        <v>403</v>
      </c>
      <c r="E595" s="203"/>
      <c r="F595" s="216"/>
      <c r="G595" s="283"/>
      <c r="H595" s="283"/>
      <c r="I595" s="283"/>
      <c r="J595" s="283"/>
      <c r="K595" s="283"/>
      <c r="L595" s="332"/>
      <c r="M595" s="18"/>
      <c r="N595" s="18"/>
      <c r="O595" s="18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  <c r="AB595" s="24"/>
      <c r="AC595" s="24"/>
    </row>
    <row r="596" spans="1:29" ht="13.5" customHeight="1">
      <c r="A596" s="24"/>
      <c r="B596" s="24"/>
      <c r="C596" s="449"/>
      <c r="D596" s="370" t="s">
        <v>404</v>
      </c>
      <c r="E596" s="203"/>
      <c r="F596" s="216"/>
      <c r="G596" s="283"/>
      <c r="H596" s="283"/>
      <c r="I596" s="283"/>
      <c r="J596" s="283"/>
      <c r="K596" s="283"/>
      <c r="L596" s="332"/>
      <c r="M596" s="18"/>
      <c r="N596" s="18"/>
      <c r="O596" s="18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  <c r="AB596" s="24"/>
      <c r="AC596" s="24"/>
    </row>
    <row r="597" spans="1:29" ht="13.5" customHeight="1">
      <c r="A597" s="24"/>
      <c r="B597" s="24"/>
      <c r="C597" s="449"/>
      <c r="D597" s="370" t="s">
        <v>405</v>
      </c>
      <c r="E597" s="203"/>
      <c r="F597" s="216"/>
      <c r="G597" s="283"/>
      <c r="H597" s="283"/>
      <c r="I597" s="283"/>
      <c r="J597" s="283"/>
      <c r="K597" s="283"/>
      <c r="L597" s="332"/>
      <c r="M597" s="18"/>
      <c r="N597" s="18"/>
      <c r="O597" s="18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  <c r="AB597" s="24"/>
      <c r="AC597" s="24"/>
    </row>
    <row r="598" spans="1:29" ht="17.25" customHeight="1">
      <c r="A598" s="24"/>
      <c r="B598" s="24"/>
      <c r="C598" s="449"/>
      <c r="D598" s="283"/>
      <c r="E598" s="324"/>
      <c r="F598" s="216"/>
      <c r="G598" s="283"/>
      <c r="H598" s="283"/>
      <c r="I598" s="283"/>
      <c r="J598" s="283"/>
      <c r="K598" s="283"/>
      <c r="L598" s="332"/>
      <c r="M598" s="18"/>
      <c r="N598" s="18"/>
      <c r="O598" s="18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  <c r="AB598" s="24"/>
      <c r="AC598" s="24"/>
    </row>
    <row r="599" spans="1:29" ht="18" customHeight="1">
      <c r="A599" s="24"/>
      <c r="B599" s="24"/>
      <c r="C599" s="438"/>
      <c r="D599" s="361"/>
      <c r="E599" s="455" t="s">
        <v>406</v>
      </c>
      <c r="F599" s="363"/>
      <c r="G599" s="363"/>
      <c r="H599" s="456" t="s">
        <v>407</v>
      </c>
      <c r="I599" s="365"/>
      <c r="J599" s="365"/>
      <c r="K599" s="394"/>
      <c r="L599" s="400"/>
      <c r="M599" s="401"/>
      <c r="N599" s="401"/>
      <c r="O599" s="401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  <c r="AB599" s="24"/>
      <c r="AC599" s="24"/>
    </row>
    <row r="600" spans="1:29" ht="7.5" customHeight="1">
      <c r="A600" s="24"/>
      <c r="B600" s="24"/>
      <c r="C600" s="449"/>
      <c r="D600" s="440"/>
      <c r="E600" s="457"/>
      <c r="F600" s="216"/>
      <c r="G600" s="283"/>
      <c r="H600" s="283"/>
      <c r="I600" s="283"/>
      <c r="J600" s="283"/>
      <c r="K600" s="283"/>
      <c r="L600" s="332"/>
      <c r="M600" s="18"/>
      <c r="N600" s="18"/>
      <c r="O600" s="18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  <c r="AB600" s="24"/>
      <c r="AC600" s="24"/>
    </row>
    <row r="601" spans="1:29" ht="12.75" customHeight="1">
      <c r="A601" s="24"/>
      <c r="B601" s="24"/>
      <c r="C601" s="449"/>
      <c r="D601" s="369" t="s">
        <v>291</v>
      </c>
      <c r="E601" s="203"/>
      <c r="F601" s="216"/>
      <c r="G601" s="283"/>
      <c r="H601" s="283"/>
      <c r="I601" s="283"/>
      <c r="J601" s="283"/>
      <c r="K601" s="283"/>
      <c r="L601" s="332"/>
      <c r="M601" s="18"/>
      <c r="N601" s="18"/>
      <c r="O601" s="18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  <c r="AB601" s="24"/>
      <c r="AC601" s="24"/>
    </row>
    <row r="602" spans="1:29" ht="13.5" customHeight="1">
      <c r="A602" s="24"/>
      <c r="B602" s="24"/>
      <c r="C602" s="449"/>
      <c r="D602" s="263" t="s">
        <v>408</v>
      </c>
      <c r="E602" s="203"/>
      <c r="F602" s="216"/>
      <c r="G602" s="283"/>
      <c r="H602" s="283"/>
      <c r="I602" s="283"/>
      <c r="J602" s="283"/>
      <c r="K602" s="283"/>
      <c r="L602" s="332"/>
      <c r="M602" s="18"/>
      <c r="N602" s="18"/>
      <c r="O602" s="18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  <c r="AB602" s="24"/>
      <c r="AC602" s="24"/>
    </row>
    <row r="603" spans="1:29" ht="13.5" customHeight="1">
      <c r="A603" s="24"/>
      <c r="B603" s="24"/>
      <c r="C603" s="449"/>
      <c r="D603" s="370" t="s">
        <v>409</v>
      </c>
      <c r="E603" s="203"/>
      <c r="F603" s="216"/>
      <c r="G603" s="283"/>
      <c r="H603" s="283"/>
      <c r="I603" s="283"/>
      <c r="J603" s="283"/>
      <c r="K603" s="283"/>
      <c r="L603" s="332"/>
      <c r="M603" s="18"/>
      <c r="N603" s="18"/>
      <c r="O603" s="18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  <c r="AB603" s="24"/>
      <c r="AC603" s="24"/>
    </row>
    <row r="604" spans="1:29" ht="13.5" customHeight="1">
      <c r="A604" s="24"/>
      <c r="B604" s="24"/>
      <c r="C604" s="449"/>
      <c r="D604" s="370" t="s">
        <v>410</v>
      </c>
      <c r="E604" s="203"/>
      <c r="F604" s="216"/>
      <c r="G604" s="283"/>
      <c r="H604" s="283"/>
      <c r="I604" s="283"/>
      <c r="J604" s="283"/>
      <c r="K604" s="283"/>
      <c r="L604" s="332"/>
      <c r="M604" s="18"/>
      <c r="N604" s="18"/>
      <c r="O604" s="18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  <c r="AB604" s="24"/>
      <c r="AC604" s="24"/>
    </row>
    <row r="605" spans="1:29" ht="17.25" customHeight="1">
      <c r="A605" s="24"/>
      <c r="B605" s="24"/>
      <c r="C605" s="449"/>
      <c r="D605" s="283"/>
      <c r="E605" s="324"/>
      <c r="F605" s="216"/>
      <c r="G605" s="283"/>
      <c r="H605" s="283"/>
      <c r="I605" s="283"/>
      <c r="J605" s="283"/>
      <c r="K605" s="283"/>
      <c r="L605" s="332"/>
      <c r="M605" s="18"/>
      <c r="N605" s="18"/>
      <c r="O605" s="18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  <c r="AB605" s="24"/>
      <c r="AC605" s="24"/>
    </row>
    <row r="606" spans="1:29" ht="18" customHeight="1">
      <c r="A606" s="24"/>
      <c r="B606" s="24"/>
      <c r="C606" s="438"/>
      <c r="D606" s="361"/>
      <c r="E606" s="455" t="s">
        <v>411</v>
      </c>
      <c r="F606" s="363"/>
      <c r="G606" s="363"/>
      <c r="H606" s="456" t="s">
        <v>412</v>
      </c>
      <c r="I606" s="365"/>
      <c r="J606" s="365"/>
      <c r="K606" s="394"/>
      <c r="L606" s="400"/>
      <c r="M606" s="401"/>
      <c r="N606" s="401"/>
      <c r="O606" s="401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  <c r="AB606" s="24"/>
      <c r="AC606" s="24"/>
    </row>
    <row r="607" spans="1:29" ht="7.5" customHeight="1">
      <c r="A607" s="24"/>
      <c r="B607" s="24"/>
      <c r="C607" s="449"/>
      <c r="D607" s="440"/>
      <c r="E607" s="457"/>
      <c r="F607" s="216"/>
      <c r="G607" s="283"/>
      <c r="H607" s="283"/>
      <c r="I607" s="283"/>
      <c r="J607" s="283"/>
      <c r="K607" s="283"/>
      <c r="L607" s="332"/>
      <c r="M607" s="18"/>
      <c r="N607" s="18"/>
      <c r="O607" s="18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  <c r="AB607" s="24"/>
      <c r="AC607" s="24"/>
    </row>
    <row r="608" spans="1:29" ht="12.75" customHeight="1">
      <c r="A608" s="24"/>
      <c r="B608" s="24"/>
      <c r="C608" s="449"/>
      <c r="D608" s="369" t="s">
        <v>291</v>
      </c>
      <c r="E608" s="203"/>
      <c r="F608" s="216"/>
      <c r="G608" s="283"/>
      <c r="H608" s="283"/>
      <c r="I608" s="283"/>
      <c r="J608" s="283"/>
      <c r="K608" s="283"/>
      <c r="L608" s="332"/>
      <c r="M608" s="18"/>
      <c r="N608" s="18"/>
      <c r="O608" s="18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  <c r="AB608" s="24"/>
      <c r="AC608" s="24"/>
    </row>
    <row r="609" spans="1:29" ht="12.75" customHeight="1">
      <c r="A609" s="24"/>
      <c r="B609" s="24"/>
      <c r="C609" s="449"/>
      <c r="D609" s="263" t="s">
        <v>413</v>
      </c>
      <c r="E609" s="203"/>
      <c r="F609" s="216"/>
      <c r="G609" s="283"/>
      <c r="H609" s="283"/>
      <c r="I609" s="283"/>
      <c r="J609" s="283"/>
      <c r="K609" s="283"/>
      <c r="L609" s="332"/>
      <c r="M609" s="18"/>
      <c r="N609" s="18"/>
      <c r="O609" s="18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  <c r="AB609" s="24"/>
      <c r="AC609" s="24"/>
    </row>
    <row r="610" spans="1:29" ht="12.75" customHeight="1">
      <c r="A610" s="24"/>
      <c r="B610" s="24"/>
      <c r="C610" s="449"/>
      <c r="D610" s="370" t="s">
        <v>414</v>
      </c>
      <c r="E610" s="203"/>
      <c r="F610" s="216"/>
      <c r="G610" s="283"/>
      <c r="H610" s="283"/>
      <c r="I610" s="283"/>
      <c r="J610" s="283"/>
      <c r="K610" s="283"/>
      <c r="L610" s="332"/>
      <c r="M610" s="18"/>
      <c r="N610" s="18"/>
      <c r="O610" s="18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  <c r="AB610" s="24"/>
      <c r="AC610" s="24"/>
    </row>
    <row r="611" spans="1:29" ht="12.75" customHeight="1">
      <c r="A611" s="24"/>
      <c r="B611" s="24"/>
      <c r="C611" s="449"/>
      <c r="D611" s="370" t="s">
        <v>415</v>
      </c>
      <c r="E611" s="203"/>
      <c r="F611" s="216"/>
      <c r="G611" s="283"/>
      <c r="H611" s="283"/>
      <c r="I611" s="283"/>
      <c r="J611" s="283"/>
      <c r="K611" s="283"/>
      <c r="L611" s="332"/>
      <c r="M611" s="18"/>
      <c r="N611" s="18"/>
      <c r="O611" s="18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  <c r="AB611" s="24"/>
      <c r="AC611" s="24"/>
    </row>
    <row r="612" spans="1:29" ht="12.75" customHeight="1">
      <c r="A612" s="24"/>
      <c r="B612" s="24"/>
      <c r="C612" s="449"/>
      <c r="D612" s="370" t="s">
        <v>416</v>
      </c>
      <c r="E612" s="203"/>
      <c r="F612" s="216"/>
      <c r="G612" s="283"/>
      <c r="H612" s="283"/>
      <c r="I612" s="283"/>
      <c r="J612" s="283"/>
      <c r="K612" s="283"/>
      <c r="L612" s="332"/>
      <c r="M612" s="18"/>
      <c r="N612" s="18"/>
      <c r="O612" s="18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  <c r="AB612" s="24"/>
      <c r="AC612" s="24"/>
    </row>
    <row r="613" spans="1:29" ht="12.75" customHeight="1">
      <c r="A613" s="24"/>
      <c r="B613" s="24"/>
      <c r="C613" s="449"/>
      <c r="D613" s="263" t="s">
        <v>417</v>
      </c>
      <c r="E613" s="203"/>
      <c r="F613" s="216"/>
      <c r="G613" s="283"/>
      <c r="H613" s="283"/>
      <c r="I613" s="283"/>
      <c r="J613" s="283"/>
      <c r="K613" s="283"/>
      <c r="L613" s="332"/>
      <c r="M613" s="18"/>
      <c r="N613" s="18"/>
      <c r="O613" s="18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  <c r="AB613" s="24"/>
      <c r="AC613" s="24"/>
    </row>
    <row r="614" spans="1:29" ht="17.25" customHeight="1">
      <c r="A614" s="24"/>
      <c r="B614" s="24"/>
      <c r="C614" s="182"/>
      <c r="D614" s="183"/>
      <c r="E614" s="336"/>
      <c r="F614" s="183"/>
      <c r="G614" s="183"/>
      <c r="H614" s="183"/>
      <c r="I614" s="183"/>
      <c r="J614" s="183"/>
      <c r="K614" s="183"/>
      <c r="L614" s="426"/>
      <c r="M614" s="18"/>
      <c r="N614" s="18"/>
      <c r="O614" s="18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  <c r="AB614" s="24"/>
      <c r="AC614" s="24"/>
    </row>
    <row r="615" spans="1:29" ht="12.75" customHeight="1">
      <c r="A615" s="24"/>
      <c r="B615" s="24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  <c r="AB615" s="24"/>
      <c r="AC615" s="24"/>
    </row>
    <row r="616" spans="1:29" ht="12.75" customHeight="1">
      <c r="A616" s="24"/>
      <c r="B616" s="24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  <c r="AB616" s="24"/>
      <c r="AC616" s="24"/>
    </row>
    <row r="617" spans="1:29" ht="12.75" customHeight="1">
      <c r="A617" s="24"/>
      <c r="B617" s="24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  <c r="AB617" s="24"/>
      <c r="AC617" s="24"/>
    </row>
    <row r="618" spans="1:29" ht="12.75" customHeight="1">
      <c r="A618" s="24"/>
      <c r="B618" s="24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  <c r="AB618" s="24"/>
      <c r="AC618" s="24"/>
    </row>
    <row r="619" spans="1:29" ht="12.75" customHeight="1">
      <c r="A619" s="24"/>
      <c r="B619" s="24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  <c r="AB619" s="24"/>
      <c r="AC619" s="24"/>
    </row>
    <row r="620" spans="1:29" ht="12.75" customHeight="1">
      <c r="A620" s="24"/>
      <c r="B620" s="24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  <c r="AB620" s="24"/>
      <c r="AC620" s="24"/>
    </row>
    <row r="621" spans="1:29" ht="12.75" customHeight="1">
      <c r="A621" s="24"/>
      <c r="B621" s="24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  <c r="AB621" s="24"/>
      <c r="AC621" s="24"/>
    </row>
    <row r="622" spans="1:29" ht="12.75" customHeight="1">
      <c r="A622" s="24"/>
      <c r="B622" s="24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  <c r="AB622" s="24"/>
      <c r="AC622" s="24"/>
    </row>
    <row r="623" spans="1:29" ht="12.75" customHeight="1">
      <c r="A623" s="24"/>
      <c r="B623" s="24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  <c r="AB623" s="24"/>
      <c r="AC623" s="24"/>
    </row>
    <row r="624" spans="1:29" ht="12.75" customHeight="1">
      <c r="A624" s="24"/>
      <c r="B624" s="24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  <c r="AB624" s="24"/>
      <c r="AC624" s="24"/>
    </row>
    <row r="625" spans="1:29" ht="12.75" customHeight="1">
      <c r="A625" s="24"/>
      <c r="B625" s="24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  <c r="AB625" s="24"/>
      <c r="AC625" s="24"/>
    </row>
    <row r="626" spans="1:29" ht="12.75" customHeight="1">
      <c r="A626" s="24"/>
      <c r="B626" s="24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  <c r="AB626" s="24"/>
      <c r="AC626" s="24"/>
    </row>
    <row r="627" spans="1:29" ht="12.75" customHeight="1">
      <c r="A627" s="24"/>
      <c r="B627" s="24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  <c r="AB627" s="24"/>
      <c r="AC627" s="24"/>
    </row>
    <row r="628" spans="1:29" ht="12.75" customHeight="1">
      <c r="A628" s="24"/>
      <c r="B628" s="24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  <c r="AB628" s="24"/>
      <c r="AC628" s="24"/>
    </row>
    <row r="629" spans="1:29" ht="12.75" customHeight="1">
      <c r="A629" s="24"/>
      <c r="B629" s="24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  <c r="AB629" s="24"/>
      <c r="AC629" s="24"/>
    </row>
    <row r="630" spans="1:29" ht="12.75" customHeight="1">
      <c r="A630" s="24"/>
      <c r="B630" s="24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  <c r="AB630" s="24"/>
      <c r="AC630" s="24"/>
    </row>
    <row r="631" spans="1:29" ht="12.75" customHeight="1">
      <c r="A631" s="24"/>
      <c r="B631" s="24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  <c r="AB631" s="24"/>
      <c r="AC631" s="24"/>
    </row>
    <row r="632" spans="1:29" ht="12.75" customHeight="1">
      <c r="A632" s="24"/>
      <c r="B632" s="24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  <c r="AB632" s="24"/>
      <c r="AC632" s="24"/>
    </row>
    <row r="633" spans="1:29" ht="12.75" customHeight="1">
      <c r="A633" s="24"/>
      <c r="B633" s="24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  <c r="AB633" s="24"/>
      <c r="AC633" s="24"/>
    </row>
    <row r="634" spans="1:29" ht="12.75" customHeight="1">
      <c r="A634" s="24"/>
      <c r="B634" s="24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  <c r="AB634" s="24"/>
      <c r="AC634" s="24"/>
    </row>
    <row r="635" spans="1:29" ht="12.75" customHeight="1">
      <c r="A635" s="24"/>
      <c r="B635" s="24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  <c r="AB635" s="24"/>
      <c r="AC635" s="24"/>
    </row>
    <row r="636" spans="1:29" ht="12.75" customHeight="1">
      <c r="A636" s="24"/>
      <c r="B636" s="24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  <c r="AB636" s="24"/>
      <c r="AC636" s="24"/>
    </row>
    <row r="637" spans="1:29" ht="12.75" customHeight="1">
      <c r="A637" s="24"/>
      <c r="B637" s="24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  <c r="AB637" s="24"/>
      <c r="AC637" s="24"/>
    </row>
    <row r="638" spans="1:29" ht="21.75" customHeight="1">
      <c r="A638" s="24"/>
      <c r="B638" s="24"/>
      <c r="C638" s="685" t="s">
        <v>287</v>
      </c>
      <c r="D638" s="686"/>
      <c r="E638" s="686"/>
      <c r="F638" s="686"/>
      <c r="G638" s="686"/>
      <c r="H638" s="686"/>
      <c r="I638" s="686"/>
      <c r="J638" s="686"/>
      <c r="K638" s="686"/>
      <c r="L638" s="687"/>
      <c r="M638" s="392"/>
      <c r="N638" s="392"/>
      <c r="O638" s="392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  <c r="AB638" s="24"/>
      <c r="AC638" s="24"/>
    </row>
    <row r="639" spans="1:29" ht="12.75" customHeight="1">
      <c r="A639" s="24"/>
      <c r="B639" s="24"/>
      <c r="C639" s="44"/>
      <c r="D639" s="216"/>
      <c r="E639" s="216"/>
      <c r="F639" s="216"/>
      <c r="G639" s="216"/>
      <c r="H639" s="216"/>
      <c r="I639" s="216"/>
      <c r="J639" s="216"/>
      <c r="K639" s="216"/>
      <c r="L639" s="332"/>
      <c r="M639" s="18"/>
      <c r="N639" s="18"/>
      <c r="O639" s="18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  <c r="AB639" s="24"/>
      <c r="AC639" s="24"/>
    </row>
    <row r="640" spans="1:29" ht="12.75" customHeight="1">
      <c r="A640" s="24"/>
      <c r="B640" s="24"/>
      <c r="C640" s="458"/>
      <c r="D640" s="459" t="s">
        <v>418</v>
      </c>
      <c r="E640" s="460"/>
      <c r="F640" s="461"/>
      <c r="G640" s="461"/>
      <c r="H640" s="461"/>
      <c r="I640" s="461"/>
      <c r="J640" s="461"/>
      <c r="K640" s="461"/>
      <c r="L640" s="396"/>
      <c r="M640" s="244"/>
      <c r="N640" s="244"/>
      <c r="O640" s="244"/>
      <c r="P640" s="358"/>
      <c r="Q640" s="358"/>
      <c r="R640" s="358"/>
      <c r="S640" s="358"/>
      <c r="T640" s="358"/>
      <c r="U640" s="358"/>
      <c r="V640" s="358"/>
      <c r="W640" s="358"/>
      <c r="X640" s="358"/>
      <c r="Y640" s="358"/>
      <c r="Z640" s="358"/>
      <c r="AA640" s="358"/>
      <c r="AB640" s="358"/>
      <c r="AC640" s="358"/>
    </row>
    <row r="641" spans="1:29" ht="13.5" customHeight="1">
      <c r="A641" s="24"/>
      <c r="B641" s="24"/>
      <c r="C641" s="449"/>
      <c r="D641" s="387" t="s">
        <v>419</v>
      </c>
      <c r="E641" s="203"/>
      <c r="F641" s="216"/>
      <c r="G641" s="331"/>
      <c r="H641" s="331"/>
      <c r="I641" s="331"/>
      <c r="J641" s="331"/>
      <c r="K641" s="283"/>
      <c r="L641" s="332"/>
      <c r="M641" s="18"/>
      <c r="N641" s="18"/>
      <c r="O641" s="18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  <c r="AB641" s="24"/>
      <c r="AC641" s="24"/>
    </row>
    <row r="642" spans="1:29" ht="13.5" customHeight="1">
      <c r="A642" s="24"/>
      <c r="B642" s="24"/>
      <c r="C642" s="449"/>
      <c r="D642" s="387" t="s">
        <v>420</v>
      </c>
      <c r="E642" s="203"/>
      <c r="F642" s="216"/>
      <c r="G642" s="331"/>
      <c r="H642" s="331"/>
      <c r="I642" s="331"/>
      <c r="J642" s="331"/>
      <c r="K642" s="283"/>
      <c r="L642" s="332"/>
      <c r="M642" s="18"/>
      <c r="N642" s="18"/>
      <c r="O642" s="18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  <c r="AB642" s="24"/>
      <c r="AC642" s="24"/>
    </row>
    <row r="643" spans="1:29" ht="13.5" customHeight="1">
      <c r="A643" s="24"/>
      <c r="B643" s="24"/>
      <c r="C643" s="449"/>
      <c r="D643" s="387" t="s">
        <v>421</v>
      </c>
      <c r="E643" s="203"/>
      <c r="F643" s="216"/>
      <c r="G643" s="331"/>
      <c r="H643" s="331"/>
      <c r="I643" s="331"/>
      <c r="J643" s="331"/>
      <c r="K643" s="283"/>
      <c r="L643" s="332"/>
      <c r="M643" s="18"/>
      <c r="N643" s="18"/>
      <c r="O643" s="18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  <c r="AB643" s="24"/>
      <c r="AC643" s="24"/>
    </row>
    <row r="644" spans="1:29" ht="13.5" customHeight="1">
      <c r="A644" s="24"/>
      <c r="B644" s="24"/>
      <c r="C644" s="449"/>
      <c r="D644" s="387" t="s">
        <v>422</v>
      </c>
      <c r="E644" s="203"/>
      <c r="F644" s="216"/>
      <c r="G644" s="331"/>
      <c r="H644" s="331"/>
      <c r="I644" s="331"/>
      <c r="J644" s="331"/>
      <c r="K644" s="283"/>
      <c r="L644" s="332"/>
      <c r="M644" s="18"/>
      <c r="N644" s="18"/>
      <c r="O644" s="18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  <c r="AB644" s="24"/>
      <c r="AC644" s="24"/>
    </row>
    <row r="645" spans="1:29" ht="13.5" customHeight="1">
      <c r="A645" s="24"/>
      <c r="B645" s="24"/>
      <c r="C645" s="449"/>
      <c r="D645" s="387" t="s">
        <v>423</v>
      </c>
      <c r="E645" s="203"/>
      <c r="F645" s="216"/>
      <c r="G645" s="331"/>
      <c r="H645" s="331"/>
      <c r="I645" s="331"/>
      <c r="J645" s="331"/>
      <c r="K645" s="283"/>
      <c r="L645" s="332"/>
      <c r="M645" s="18"/>
      <c r="N645" s="18"/>
      <c r="O645" s="18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  <c r="AB645" s="24"/>
      <c r="AC645" s="24"/>
    </row>
    <row r="646" spans="1:29" ht="13.5" customHeight="1">
      <c r="A646" s="24"/>
      <c r="B646" s="24"/>
      <c r="C646" s="449"/>
      <c r="D646" s="387" t="s">
        <v>424</v>
      </c>
      <c r="E646" s="203"/>
      <c r="F646" s="216"/>
      <c r="G646" s="331"/>
      <c r="H646" s="331"/>
      <c r="I646" s="331"/>
      <c r="J646" s="331"/>
      <c r="K646" s="283"/>
      <c r="L646" s="332"/>
      <c r="M646" s="18"/>
      <c r="N646" s="18"/>
      <c r="O646" s="18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  <c r="AB646" s="24"/>
      <c r="AC646" s="24"/>
    </row>
    <row r="647" spans="1:29" ht="17.25" customHeight="1">
      <c r="A647" s="24"/>
      <c r="B647" s="24"/>
      <c r="C647" s="454"/>
      <c r="D647" s="331"/>
      <c r="E647" s="216"/>
      <c r="F647" s="216"/>
      <c r="G647" s="331"/>
      <c r="H647" s="331"/>
      <c r="I647" s="331"/>
      <c r="J647" s="331"/>
      <c r="K647" s="283"/>
      <c r="L647" s="332"/>
      <c r="M647" s="18"/>
      <c r="N647" s="18"/>
      <c r="O647" s="18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  <c r="AB647" s="24"/>
      <c r="AC647" s="24"/>
    </row>
    <row r="648" spans="1:29" ht="18" customHeight="1">
      <c r="A648" s="24"/>
      <c r="B648" s="24"/>
      <c r="C648" s="438"/>
      <c r="D648" s="361"/>
      <c r="E648" s="455" t="s">
        <v>425</v>
      </c>
      <c r="F648" s="363"/>
      <c r="G648" s="363"/>
      <c r="H648" s="393" t="s">
        <v>426</v>
      </c>
      <c r="I648" s="365"/>
      <c r="J648" s="365"/>
      <c r="K648" s="394"/>
      <c r="L648" s="400"/>
      <c r="M648" s="401"/>
      <c r="N648" s="401"/>
      <c r="O648" s="401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  <c r="AB648" s="24"/>
      <c r="AC648" s="24"/>
    </row>
    <row r="649" spans="1:29" ht="6.75" customHeight="1">
      <c r="A649" s="24"/>
      <c r="B649" s="24"/>
      <c r="C649" s="449"/>
      <c r="D649" s="402"/>
      <c r="E649" s="263"/>
      <c r="F649" s="216"/>
      <c r="G649" s="283"/>
      <c r="H649" s="283"/>
      <c r="I649" s="283"/>
      <c r="J649" s="283"/>
      <c r="K649" s="283"/>
      <c r="L649" s="332"/>
      <c r="M649" s="18"/>
      <c r="N649" s="18"/>
      <c r="O649" s="18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  <c r="AB649" s="24"/>
      <c r="AC649" s="24"/>
    </row>
    <row r="650" spans="1:29" ht="12.75" customHeight="1">
      <c r="A650" s="24"/>
      <c r="B650" s="24"/>
      <c r="C650" s="449"/>
      <c r="D650" s="369" t="s">
        <v>291</v>
      </c>
      <c r="E650" s="203"/>
      <c r="F650" s="216"/>
      <c r="G650" s="283"/>
      <c r="H650" s="283"/>
      <c r="I650" s="283"/>
      <c r="J650" s="283"/>
      <c r="K650" s="283"/>
      <c r="L650" s="332"/>
      <c r="M650" s="18"/>
      <c r="N650" s="18"/>
      <c r="O650" s="18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  <c r="AB650" s="24"/>
      <c r="AC650" s="24"/>
    </row>
    <row r="651" spans="1:29" ht="13.5" customHeight="1">
      <c r="A651" s="24"/>
      <c r="B651" s="24"/>
      <c r="C651" s="449"/>
      <c r="D651" s="370" t="s">
        <v>427</v>
      </c>
      <c r="E651" s="203"/>
      <c r="F651" s="216"/>
      <c r="G651" s="283"/>
      <c r="H651" s="283"/>
      <c r="I651" s="283"/>
      <c r="J651" s="283"/>
      <c r="K651" s="283"/>
      <c r="L651" s="332"/>
      <c r="M651" s="18"/>
      <c r="N651" s="18"/>
      <c r="O651" s="18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  <c r="AB651" s="24"/>
      <c r="AC651" s="24"/>
    </row>
    <row r="652" spans="1:29" ht="13.5" customHeight="1">
      <c r="A652" s="24"/>
      <c r="B652" s="24"/>
      <c r="C652" s="449"/>
      <c r="D652" s="370" t="s">
        <v>428</v>
      </c>
      <c r="E652" s="203"/>
      <c r="F652" s="216"/>
      <c r="G652" s="283"/>
      <c r="H652" s="283"/>
      <c r="I652" s="283"/>
      <c r="J652" s="283"/>
      <c r="K652" s="283"/>
      <c r="L652" s="332"/>
      <c r="M652" s="18"/>
      <c r="N652" s="18"/>
      <c r="O652" s="18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  <c r="AB652" s="24"/>
      <c r="AC652" s="24"/>
    </row>
    <row r="653" spans="1:29" ht="13.5" customHeight="1">
      <c r="A653" s="24"/>
      <c r="B653" s="24"/>
      <c r="C653" s="449"/>
      <c r="D653" s="370" t="s">
        <v>429</v>
      </c>
      <c r="E653" s="203"/>
      <c r="F653" s="216"/>
      <c r="G653" s="283"/>
      <c r="H653" s="283"/>
      <c r="I653" s="283"/>
      <c r="J653" s="283"/>
      <c r="K653" s="283"/>
      <c r="L653" s="332"/>
      <c r="M653" s="18"/>
      <c r="N653" s="18"/>
      <c r="O653" s="18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  <c r="AB653" s="24"/>
      <c r="AC653" s="24"/>
    </row>
    <row r="654" spans="1:29" ht="17.25" customHeight="1">
      <c r="A654" s="24"/>
      <c r="B654" s="24"/>
      <c r="C654" s="462"/>
      <c r="D654" s="283"/>
      <c r="E654" s="216"/>
      <c r="F654" s="216"/>
      <c r="G654" s="283"/>
      <c r="H654" s="283"/>
      <c r="I654" s="283"/>
      <c r="J654" s="283"/>
      <c r="K654" s="283"/>
      <c r="L654" s="332"/>
      <c r="M654" s="18"/>
      <c r="N654" s="18"/>
      <c r="O654" s="18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  <c r="AB654" s="24"/>
      <c r="AC654" s="24"/>
    </row>
    <row r="655" spans="1:29" ht="18" customHeight="1">
      <c r="A655" s="24"/>
      <c r="B655" s="24"/>
      <c r="C655" s="438"/>
      <c r="D655" s="361"/>
      <c r="E655" s="455" t="s">
        <v>430</v>
      </c>
      <c r="F655" s="363"/>
      <c r="G655" s="363"/>
      <c r="H655" s="463"/>
      <c r="I655" s="365" t="s">
        <v>431</v>
      </c>
      <c r="J655" s="365"/>
      <c r="K655" s="394"/>
      <c r="L655" s="332"/>
      <c r="M655" s="18"/>
      <c r="N655" s="18"/>
      <c r="O655" s="18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  <c r="AB655" s="24"/>
      <c r="AC655" s="24"/>
    </row>
    <row r="656" spans="1:29" ht="6" customHeight="1">
      <c r="A656" s="24"/>
      <c r="B656" s="24"/>
      <c r="C656" s="449"/>
      <c r="D656" s="402"/>
      <c r="E656" s="263"/>
      <c r="F656" s="216"/>
      <c r="G656" s="283"/>
      <c r="H656" s="283"/>
      <c r="I656" s="283"/>
      <c r="J656" s="283"/>
      <c r="K656" s="283"/>
      <c r="L656" s="332"/>
      <c r="M656" s="18"/>
      <c r="N656" s="18"/>
      <c r="O656" s="18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  <c r="AB656" s="24"/>
      <c r="AC656" s="24"/>
    </row>
    <row r="657" spans="1:29" ht="12.75" customHeight="1">
      <c r="A657" s="24"/>
      <c r="B657" s="24"/>
      <c r="C657" s="449"/>
      <c r="D657" s="369" t="s">
        <v>291</v>
      </c>
      <c r="E657" s="203"/>
      <c r="F657" s="216"/>
      <c r="G657" s="283"/>
      <c r="H657" s="283"/>
      <c r="I657" s="283"/>
      <c r="J657" s="283"/>
      <c r="K657" s="283"/>
      <c r="L657" s="332"/>
      <c r="M657" s="18"/>
      <c r="N657" s="18"/>
      <c r="O657" s="18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  <c r="AB657" s="24"/>
      <c r="AC657" s="24"/>
    </row>
    <row r="658" spans="1:29" ht="12.75" customHeight="1">
      <c r="A658" s="24"/>
      <c r="B658" s="24"/>
      <c r="C658" s="449"/>
      <c r="D658" s="370" t="s">
        <v>432</v>
      </c>
      <c r="E658" s="203"/>
      <c r="F658" s="216"/>
      <c r="G658" s="283"/>
      <c r="H658" s="283"/>
      <c r="I658" s="283"/>
      <c r="J658" s="283"/>
      <c r="K658" s="283"/>
      <c r="L658" s="332"/>
      <c r="M658" s="18"/>
      <c r="N658" s="18"/>
      <c r="O658" s="18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  <c r="AB658" s="24"/>
      <c r="AC658" s="24"/>
    </row>
    <row r="659" spans="1:29" ht="12.75" customHeight="1">
      <c r="A659" s="24"/>
      <c r="B659" s="24"/>
      <c r="C659" s="449"/>
      <c r="D659" s="255" t="s">
        <v>433</v>
      </c>
      <c r="E659" s="203"/>
      <c r="F659" s="216"/>
      <c r="G659" s="283"/>
      <c r="H659" s="283"/>
      <c r="I659" s="283"/>
      <c r="J659" s="283"/>
      <c r="K659" s="283"/>
      <c r="L659" s="332"/>
      <c r="M659" s="18"/>
      <c r="N659" s="18"/>
      <c r="O659" s="18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  <c r="AB659" s="24"/>
      <c r="AC659" s="24"/>
    </row>
    <row r="660" spans="1:29" ht="17.25" customHeight="1">
      <c r="A660" s="24"/>
      <c r="B660" s="24"/>
      <c r="C660" s="462"/>
      <c r="D660" s="283"/>
      <c r="E660" s="216"/>
      <c r="F660" s="216"/>
      <c r="G660" s="283"/>
      <c r="H660" s="283"/>
      <c r="I660" s="283"/>
      <c r="J660" s="283"/>
      <c r="K660" s="283"/>
      <c r="L660" s="332"/>
      <c r="M660" s="18"/>
      <c r="N660" s="18"/>
      <c r="O660" s="18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  <c r="AB660" s="24"/>
      <c r="AC660" s="24"/>
    </row>
    <row r="661" spans="1:29" ht="18" customHeight="1">
      <c r="A661" s="24"/>
      <c r="B661" s="24"/>
      <c r="C661" s="438"/>
      <c r="D661" s="361"/>
      <c r="E661" s="455" t="s">
        <v>100</v>
      </c>
      <c r="F661" s="363"/>
      <c r="G661" s="363"/>
      <c r="H661" s="393" t="s">
        <v>434</v>
      </c>
      <c r="I661" s="365"/>
      <c r="J661" s="365"/>
      <c r="K661" s="394"/>
      <c r="L661" s="400"/>
      <c r="M661" s="401"/>
      <c r="N661" s="401"/>
      <c r="O661" s="401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  <c r="AB661" s="24"/>
      <c r="AC661" s="24"/>
    </row>
    <row r="662" spans="1:29" ht="21.75" customHeight="1">
      <c r="A662" s="24"/>
      <c r="B662" s="24"/>
      <c r="C662" s="449"/>
      <c r="D662" s="369" t="s">
        <v>291</v>
      </c>
      <c r="E662" s="203"/>
      <c r="F662" s="216"/>
      <c r="G662" s="283"/>
      <c r="H662" s="283"/>
      <c r="I662" s="283"/>
      <c r="J662" s="283"/>
      <c r="K662" s="283"/>
      <c r="L662" s="332"/>
      <c r="M662" s="18"/>
      <c r="N662" s="18"/>
      <c r="O662" s="18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  <c r="AB662" s="24"/>
      <c r="AC662" s="24"/>
    </row>
    <row r="663" spans="1:29" ht="13.5" customHeight="1">
      <c r="A663" s="24"/>
      <c r="B663" s="24"/>
      <c r="C663" s="449"/>
      <c r="D663" s="370" t="s">
        <v>435</v>
      </c>
      <c r="E663" s="203"/>
      <c r="F663" s="216"/>
      <c r="G663" s="283"/>
      <c r="H663" s="283"/>
      <c r="I663" s="283"/>
      <c r="J663" s="283"/>
      <c r="K663" s="283"/>
      <c r="L663" s="332"/>
      <c r="M663" s="18"/>
      <c r="N663" s="18"/>
      <c r="O663" s="18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  <c r="AB663" s="24"/>
      <c r="AC663" s="24"/>
    </row>
    <row r="664" spans="1:29" ht="13.5" customHeight="1">
      <c r="A664" s="24"/>
      <c r="B664" s="24"/>
      <c r="C664" s="449"/>
      <c r="D664" s="255" t="s">
        <v>436</v>
      </c>
      <c r="E664" s="203"/>
      <c r="F664" s="216"/>
      <c r="G664" s="283"/>
      <c r="H664" s="283"/>
      <c r="I664" s="283"/>
      <c r="J664" s="283"/>
      <c r="K664" s="283"/>
      <c r="L664" s="332"/>
      <c r="M664" s="18"/>
      <c r="N664" s="18"/>
      <c r="O664" s="18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  <c r="AB664" s="24"/>
      <c r="AC664" s="24"/>
    </row>
    <row r="665" spans="1:29" ht="13.5" customHeight="1">
      <c r="A665" s="24"/>
      <c r="B665" s="24"/>
      <c r="C665" s="449"/>
      <c r="D665" s="255" t="s">
        <v>437</v>
      </c>
      <c r="E665" s="203"/>
      <c r="F665" s="216"/>
      <c r="G665" s="283"/>
      <c r="H665" s="283"/>
      <c r="I665" s="283"/>
      <c r="J665" s="283"/>
      <c r="K665" s="283"/>
      <c r="L665" s="332"/>
      <c r="M665" s="18"/>
      <c r="N665" s="18"/>
      <c r="O665" s="18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  <c r="AB665" s="24"/>
      <c r="AC665" s="24"/>
    </row>
    <row r="666" spans="1:29" ht="13.5" customHeight="1">
      <c r="A666" s="24"/>
      <c r="B666" s="24"/>
      <c r="C666" s="449"/>
      <c r="D666" s="255" t="s">
        <v>438</v>
      </c>
      <c r="E666" s="203"/>
      <c r="F666" s="216"/>
      <c r="G666" s="283"/>
      <c r="H666" s="283"/>
      <c r="I666" s="283"/>
      <c r="J666" s="283"/>
      <c r="K666" s="283"/>
      <c r="L666" s="332"/>
      <c r="M666" s="18"/>
      <c r="N666" s="18"/>
      <c r="O666" s="18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  <c r="AB666" s="24"/>
      <c r="AC666" s="24"/>
    </row>
    <row r="667" spans="1:29" ht="13.5" customHeight="1">
      <c r="A667" s="24"/>
      <c r="B667" s="24"/>
      <c r="C667" s="449"/>
      <c r="D667" s="255" t="s">
        <v>439</v>
      </c>
      <c r="E667" s="203"/>
      <c r="F667" s="216"/>
      <c r="G667" s="283"/>
      <c r="H667" s="283"/>
      <c r="I667" s="283"/>
      <c r="J667" s="283"/>
      <c r="K667" s="283"/>
      <c r="L667" s="332"/>
      <c r="M667" s="18"/>
      <c r="N667" s="18"/>
      <c r="O667" s="18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  <c r="AB667" s="24"/>
      <c r="AC667" s="24"/>
    </row>
    <row r="668" spans="1:29" ht="13.5" customHeight="1">
      <c r="A668" s="24"/>
      <c r="B668" s="24"/>
      <c r="C668" s="449"/>
      <c r="D668" s="255" t="s">
        <v>440</v>
      </c>
      <c r="E668" s="203"/>
      <c r="F668" s="216"/>
      <c r="G668" s="283"/>
      <c r="H668" s="283"/>
      <c r="I668" s="283"/>
      <c r="J668" s="283"/>
      <c r="K668" s="283"/>
      <c r="L668" s="332"/>
      <c r="M668" s="18"/>
      <c r="N668" s="18"/>
      <c r="O668" s="18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  <c r="AB668" s="24"/>
      <c r="AC668" s="24"/>
    </row>
    <row r="669" spans="1:29" ht="17.25" customHeight="1">
      <c r="A669" s="24"/>
      <c r="B669" s="24"/>
      <c r="C669" s="449"/>
      <c r="D669" s="283"/>
      <c r="E669" s="216"/>
      <c r="F669" s="216"/>
      <c r="G669" s="283"/>
      <c r="H669" s="283"/>
      <c r="I669" s="283"/>
      <c r="J669" s="283"/>
      <c r="K669" s="283"/>
      <c r="L669" s="332"/>
      <c r="M669" s="18"/>
      <c r="N669" s="18"/>
      <c r="O669" s="18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  <c r="AB669" s="24"/>
      <c r="AC669" s="24"/>
    </row>
    <row r="670" spans="1:29" ht="18" customHeight="1">
      <c r="A670" s="24"/>
      <c r="B670" s="24"/>
      <c r="C670" s="438"/>
      <c r="D670" s="361"/>
      <c r="E670" s="455" t="s">
        <v>98</v>
      </c>
      <c r="F670" s="363"/>
      <c r="G670" s="363"/>
      <c r="H670" s="393" t="s">
        <v>441</v>
      </c>
      <c r="I670" s="365"/>
      <c r="J670" s="365"/>
      <c r="K670" s="394"/>
      <c r="L670" s="400"/>
      <c r="M670" s="401"/>
      <c r="N670" s="401"/>
      <c r="O670" s="401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  <c r="AB670" s="24"/>
      <c r="AC670" s="24"/>
    </row>
    <row r="671" spans="1:29" ht="21.75" customHeight="1">
      <c r="A671" s="24"/>
      <c r="B671" s="24"/>
      <c r="C671" s="449"/>
      <c r="D671" s="369" t="s">
        <v>291</v>
      </c>
      <c r="E671" s="203"/>
      <c r="F671" s="216"/>
      <c r="G671" s="283"/>
      <c r="H671" s="283"/>
      <c r="I671" s="283"/>
      <c r="J671" s="283"/>
      <c r="K671" s="283"/>
      <c r="L671" s="332"/>
      <c r="M671" s="18"/>
      <c r="N671" s="18"/>
      <c r="O671" s="18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  <c r="AB671" s="24"/>
      <c r="AC671" s="24"/>
    </row>
    <row r="672" spans="1:29" ht="13.5" customHeight="1">
      <c r="A672" s="24"/>
      <c r="B672" s="24"/>
      <c r="C672" s="449"/>
      <c r="D672" s="370" t="s">
        <v>442</v>
      </c>
      <c r="E672" s="203"/>
      <c r="F672" s="216"/>
      <c r="G672" s="283"/>
      <c r="H672" s="283"/>
      <c r="I672" s="283"/>
      <c r="J672" s="283"/>
      <c r="K672" s="283"/>
      <c r="L672" s="332"/>
      <c r="M672" s="18"/>
      <c r="N672" s="18"/>
      <c r="O672" s="18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  <c r="AB672" s="24"/>
      <c r="AC672" s="24"/>
    </row>
    <row r="673" spans="1:29" ht="13.5" customHeight="1">
      <c r="A673" s="24"/>
      <c r="B673" s="24"/>
      <c r="C673" s="449"/>
      <c r="D673" s="464" t="s">
        <v>443</v>
      </c>
      <c r="E673" s="203"/>
      <c r="F673" s="216"/>
      <c r="G673" s="283"/>
      <c r="H673" s="283"/>
      <c r="I673" s="283"/>
      <c r="J673" s="283"/>
      <c r="K673" s="283"/>
      <c r="L673" s="332"/>
      <c r="M673" s="18"/>
      <c r="N673" s="18"/>
      <c r="O673" s="18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  <c r="AB673" s="24"/>
      <c r="AC673" s="24"/>
    </row>
    <row r="674" spans="1:29" ht="13.5" customHeight="1">
      <c r="A674" s="24"/>
      <c r="B674" s="24"/>
      <c r="C674" s="449"/>
      <c r="D674" s="464" t="s">
        <v>444</v>
      </c>
      <c r="E674" s="203"/>
      <c r="F674" s="216"/>
      <c r="G674" s="283"/>
      <c r="H674" s="283"/>
      <c r="I674" s="283"/>
      <c r="J674" s="283"/>
      <c r="K674" s="283"/>
      <c r="L674" s="332"/>
      <c r="M674" s="18"/>
      <c r="N674" s="18"/>
      <c r="O674" s="18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  <c r="AB674" s="24"/>
      <c r="AC674" s="24"/>
    </row>
    <row r="675" spans="1:29" ht="17.25" customHeight="1">
      <c r="A675" s="24"/>
      <c r="B675" s="24"/>
      <c r="C675" s="182"/>
      <c r="D675" s="183"/>
      <c r="E675" s="183"/>
      <c r="F675" s="183"/>
      <c r="G675" s="183"/>
      <c r="H675" s="183"/>
      <c r="I675" s="183"/>
      <c r="J675" s="183"/>
      <c r="K675" s="183"/>
      <c r="L675" s="426"/>
      <c r="M675" s="18"/>
      <c r="N675" s="18"/>
      <c r="O675" s="18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  <c r="AB675" s="24"/>
      <c r="AC675" s="24"/>
    </row>
    <row r="676" spans="1:29" ht="12.75" customHeight="1">
      <c r="A676" s="24"/>
      <c r="B676" s="24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  <c r="AB676" s="24"/>
      <c r="AC676" s="24"/>
    </row>
    <row r="677" spans="1:29" ht="12.75" customHeight="1">
      <c r="A677" s="24"/>
      <c r="B677" s="24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  <c r="AB677" s="24"/>
      <c r="AC677" s="24"/>
    </row>
    <row r="678" spans="1:29" ht="12.75" customHeight="1">
      <c r="A678" s="24"/>
      <c r="B678" s="24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  <c r="AB678" s="24"/>
      <c r="AC678" s="24"/>
    </row>
    <row r="679" spans="1:29" ht="12.75" customHeight="1">
      <c r="A679" s="24"/>
      <c r="B679" s="24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  <c r="AB679" s="24"/>
      <c r="AC679" s="24"/>
    </row>
    <row r="680" spans="1:29" ht="12.75" customHeight="1">
      <c r="A680" s="24"/>
      <c r="B680" s="24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  <c r="AB680" s="24"/>
      <c r="AC680" s="24"/>
    </row>
    <row r="681" spans="1:29" ht="12.75" customHeight="1">
      <c r="A681" s="24"/>
      <c r="B681" s="24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  <c r="AB681" s="24"/>
      <c r="AC681" s="24"/>
    </row>
    <row r="682" spans="1:29" ht="12.75" customHeight="1">
      <c r="A682" s="24"/>
      <c r="B682" s="24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  <c r="AB682" s="24"/>
      <c r="AC682" s="24"/>
    </row>
    <row r="683" spans="1:29" ht="12.75" customHeight="1">
      <c r="A683" s="24"/>
      <c r="B683" s="24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  <c r="AB683" s="24"/>
      <c r="AC683" s="24"/>
    </row>
    <row r="684" spans="1:29" ht="12.75" customHeight="1">
      <c r="A684" s="24"/>
      <c r="B684" s="24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  <c r="AB684" s="24"/>
      <c r="AC684" s="24"/>
    </row>
    <row r="685" spans="1:29" ht="12.75" customHeight="1">
      <c r="A685" s="24"/>
      <c r="B685" s="24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  <c r="AB685" s="24"/>
      <c r="AC685" s="24"/>
    </row>
    <row r="686" spans="1:29" ht="12.75" customHeight="1">
      <c r="A686" s="24"/>
      <c r="B686" s="24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  <c r="AB686" s="24"/>
      <c r="AC686" s="24"/>
    </row>
    <row r="687" spans="1:29" ht="12.75" customHeight="1">
      <c r="A687" s="24"/>
      <c r="B687" s="24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  <c r="AB687" s="24"/>
      <c r="AC687" s="24"/>
    </row>
    <row r="688" spans="1:29" ht="12.75" customHeight="1">
      <c r="A688" s="24"/>
      <c r="B688" s="24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  <c r="AB688" s="24"/>
      <c r="AC688" s="24"/>
    </row>
    <row r="689" spans="1:29" ht="12.75" customHeight="1">
      <c r="A689" s="24"/>
      <c r="B689" s="24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  <c r="AB689" s="24"/>
      <c r="AC689" s="24"/>
    </row>
    <row r="690" spans="1:29" ht="12.75" customHeight="1">
      <c r="A690" s="24"/>
      <c r="B690" s="24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  <c r="AB690" s="24"/>
      <c r="AC690" s="24"/>
    </row>
    <row r="691" spans="1:29" ht="12.75" customHeight="1">
      <c r="A691" s="24"/>
      <c r="B691" s="24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  <c r="AB691" s="24"/>
      <c r="AC691" s="24"/>
    </row>
    <row r="692" spans="1:29" ht="12.75" customHeight="1">
      <c r="A692" s="24"/>
      <c r="B692" s="24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  <c r="AB692" s="24"/>
      <c r="AC692" s="24"/>
    </row>
    <row r="693" spans="1:29" ht="12.75" customHeight="1">
      <c r="A693" s="24"/>
      <c r="B693" s="24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  <c r="AB693" s="24"/>
      <c r="AC693" s="24"/>
    </row>
    <row r="694" spans="1:29" ht="12.75" customHeight="1">
      <c r="A694" s="24"/>
      <c r="B694" s="24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  <c r="AB694" s="24"/>
      <c r="AC694" s="24"/>
    </row>
    <row r="695" spans="1:29" ht="12.75" customHeight="1">
      <c r="A695" s="24"/>
      <c r="B695" s="24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  <c r="AB695" s="24"/>
      <c r="AC695" s="24"/>
    </row>
    <row r="696" spans="1:29" ht="12.75" customHeight="1">
      <c r="A696" s="24"/>
      <c r="B696" s="24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  <c r="AB696" s="24"/>
      <c r="AC696" s="24"/>
    </row>
    <row r="697" spans="1:29" ht="12.75" customHeight="1">
      <c r="A697" s="24"/>
      <c r="B697" s="24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  <c r="AB697" s="24"/>
      <c r="AC697" s="24"/>
    </row>
    <row r="698" spans="1:29" ht="12.75" customHeight="1">
      <c r="A698" s="24"/>
      <c r="B698" s="24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  <c r="AB698" s="24"/>
      <c r="AC698" s="24"/>
    </row>
    <row r="699" spans="1:29" ht="12.75" customHeight="1">
      <c r="A699" s="24"/>
      <c r="B699" s="24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  <c r="AB699" s="24"/>
      <c r="AC699" s="24"/>
    </row>
    <row r="700" spans="1:29" ht="12.75" customHeight="1">
      <c r="A700" s="24"/>
      <c r="B700" s="24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  <c r="AB700" s="24"/>
      <c r="AC700" s="24"/>
    </row>
    <row r="701" spans="1:29" ht="12.75" customHeight="1">
      <c r="A701" s="24"/>
      <c r="B701" s="24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  <c r="AB701" s="24"/>
      <c r="AC701" s="24"/>
    </row>
    <row r="702" spans="1:29" ht="12.75" customHeight="1">
      <c r="A702" s="24"/>
      <c r="B702" s="24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  <c r="AB702" s="24"/>
      <c r="AC702" s="24"/>
    </row>
    <row r="703" spans="1:29" ht="12.75" customHeight="1">
      <c r="A703" s="24"/>
      <c r="B703" s="24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  <c r="AB703" s="24"/>
      <c r="AC703" s="24"/>
    </row>
    <row r="704" spans="1:29" ht="12.75" customHeight="1">
      <c r="A704" s="24"/>
      <c r="B704" s="24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  <c r="AB704" s="24"/>
      <c r="AC704" s="24"/>
    </row>
    <row r="705" spans="1:29" ht="3" customHeight="1">
      <c r="A705" s="24"/>
      <c r="B705" s="24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  <c r="AB705" s="24"/>
      <c r="AC705" s="24"/>
    </row>
    <row r="706" spans="1:29" ht="3" customHeight="1">
      <c r="A706" s="24"/>
      <c r="B706" s="24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  <c r="AB706" s="24"/>
      <c r="AC706" s="24"/>
    </row>
    <row r="707" spans="1:29" ht="3" customHeight="1">
      <c r="A707" s="24"/>
      <c r="B707" s="24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  <c r="AB707" s="24"/>
      <c r="AC707" s="24"/>
    </row>
    <row r="708" spans="1:29" ht="3" customHeight="1">
      <c r="A708" s="24"/>
      <c r="B708" s="24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  <c r="AB708" s="24"/>
      <c r="AC708" s="24"/>
    </row>
    <row r="709" spans="1:29" ht="3" customHeight="1">
      <c r="A709" s="24"/>
      <c r="B709" s="24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  <c r="AB709" s="24"/>
      <c r="AC709" s="24"/>
    </row>
    <row r="710" spans="1:29" ht="3" customHeight="1">
      <c r="A710" s="24"/>
      <c r="B710" s="24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  <c r="AB710" s="24"/>
      <c r="AC710" s="24"/>
    </row>
    <row r="711" spans="1:29" ht="3" customHeight="1">
      <c r="A711" s="24"/>
      <c r="B711" s="24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  <c r="AB711" s="24"/>
      <c r="AC711" s="24"/>
    </row>
    <row r="712" spans="1:29" ht="3" customHeight="1">
      <c r="A712" s="24"/>
      <c r="B712" s="24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  <c r="AB712" s="24"/>
      <c r="AC712" s="24"/>
    </row>
    <row r="713" spans="1:29" ht="3" customHeight="1">
      <c r="A713" s="24"/>
      <c r="B713" s="24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  <c r="AB713" s="24"/>
      <c r="AC713" s="24"/>
    </row>
    <row r="714" spans="1:29" ht="3" customHeight="1">
      <c r="A714" s="24"/>
      <c r="B714" s="24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  <c r="AB714" s="24"/>
      <c r="AC714" s="24"/>
    </row>
    <row r="715" spans="1:29" ht="3" customHeight="1">
      <c r="A715" s="24"/>
      <c r="B715" s="24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  <c r="AB715" s="24"/>
      <c r="AC715" s="24"/>
    </row>
    <row r="716" spans="1:29" ht="3" customHeight="1">
      <c r="A716" s="24"/>
      <c r="B716" s="24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  <c r="AB716" s="24"/>
      <c r="AC716" s="24"/>
    </row>
    <row r="717" spans="1:29" ht="12.75" customHeight="1">
      <c r="A717" s="24"/>
      <c r="B717" s="24"/>
      <c r="C717" s="465"/>
      <c r="D717" s="466"/>
      <c r="E717" s="466"/>
      <c r="F717" s="466"/>
      <c r="G717" s="466"/>
      <c r="H717" s="466"/>
      <c r="I717" s="466"/>
      <c r="J717" s="466"/>
      <c r="K717" s="467"/>
      <c r="L717" s="18"/>
      <c r="M717" s="18"/>
      <c r="N717" s="18"/>
      <c r="O717" s="18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  <c r="AB717" s="24"/>
      <c r="AC717" s="24"/>
    </row>
    <row r="718" spans="1:29" ht="12.75" customHeight="1">
      <c r="A718" s="24"/>
      <c r="B718" s="24"/>
      <c r="C718" s="468"/>
      <c r="D718" s="60"/>
      <c r="E718" s="60"/>
      <c r="F718" s="60"/>
      <c r="G718" s="60"/>
      <c r="H718" s="60"/>
      <c r="I718" s="60"/>
      <c r="J718" s="60"/>
      <c r="K718" s="469"/>
      <c r="L718" s="18"/>
      <c r="M718" s="18"/>
      <c r="N718" s="18"/>
      <c r="O718" s="18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  <c r="AB718" s="24"/>
      <c r="AC718" s="24"/>
    </row>
    <row r="719" spans="1:29" ht="12.75" customHeight="1">
      <c r="A719" s="24"/>
      <c r="B719" s="24"/>
      <c r="C719" s="468"/>
      <c r="D719" s="60"/>
      <c r="E719" s="60"/>
      <c r="F719" s="60"/>
      <c r="G719" s="60"/>
      <c r="H719" s="60"/>
      <c r="I719" s="60"/>
      <c r="J719" s="60"/>
      <c r="K719" s="469"/>
      <c r="L719" s="18"/>
      <c r="M719" s="18"/>
      <c r="N719" s="18"/>
      <c r="O719" s="18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  <c r="AB719" s="24"/>
      <c r="AC719" s="24"/>
    </row>
    <row r="720" spans="1:29" ht="12.75" customHeight="1">
      <c r="A720" s="24"/>
      <c r="B720" s="24"/>
      <c r="C720" s="468"/>
      <c r="D720" s="60"/>
      <c r="E720" s="60"/>
      <c r="F720" s="60"/>
      <c r="G720" s="60"/>
      <c r="H720" s="60"/>
      <c r="I720" s="60"/>
      <c r="J720" s="60"/>
      <c r="K720" s="469"/>
      <c r="L720" s="18"/>
      <c r="M720" s="18"/>
      <c r="N720" s="18"/>
      <c r="O720" s="18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  <c r="AB720" s="24"/>
      <c r="AC720" s="24"/>
    </row>
    <row r="721" spans="1:29" ht="12.75" customHeight="1">
      <c r="A721" s="24"/>
      <c r="B721" s="24"/>
      <c r="C721" s="468"/>
      <c r="D721" s="60"/>
      <c r="E721" s="60"/>
      <c r="F721" s="60"/>
      <c r="G721" s="60"/>
      <c r="H721" s="60"/>
      <c r="I721" s="60"/>
      <c r="J721" s="60"/>
      <c r="K721" s="469"/>
      <c r="L721" s="18"/>
      <c r="M721" s="18"/>
      <c r="N721" s="18"/>
      <c r="O721" s="18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  <c r="AB721" s="24"/>
      <c r="AC721" s="24"/>
    </row>
    <row r="722" spans="1:29" ht="12.75" customHeight="1">
      <c r="A722" s="24"/>
      <c r="B722" s="24"/>
      <c r="C722" s="468"/>
      <c r="D722" s="60"/>
      <c r="E722" s="60"/>
      <c r="F722" s="60"/>
      <c r="G722" s="60"/>
      <c r="H722" s="60"/>
      <c r="I722" s="60"/>
      <c r="J722" s="60"/>
      <c r="K722" s="469"/>
      <c r="L722" s="18"/>
      <c r="M722" s="18"/>
      <c r="N722" s="18"/>
      <c r="O722" s="18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  <c r="AB722" s="24"/>
      <c r="AC722" s="24"/>
    </row>
    <row r="723" spans="1:29" ht="12.75" customHeight="1">
      <c r="A723" s="24"/>
      <c r="B723" s="24"/>
      <c r="C723" s="468"/>
      <c r="D723" s="60"/>
      <c r="E723" s="60"/>
      <c r="F723" s="60"/>
      <c r="G723" s="60"/>
      <c r="H723" s="60"/>
      <c r="I723" s="60"/>
      <c r="J723" s="60"/>
      <c r="K723" s="469"/>
      <c r="L723" s="18"/>
      <c r="M723" s="18"/>
      <c r="N723" s="18"/>
      <c r="O723" s="18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  <c r="AB723" s="24"/>
      <c r="AC723" s="24"/>
    </row>
    <row r="724" spans="1:29" ht="12.75" customHeight="1">
      <c r="A724" s="24"/>
      <c r="B724" s="24"/>
      <c r="C724" s="468"/>
      <c r="D724" s="60"/>
      <c r="E724" s="60"/>
      <c r="F724" s="60"/>
      <c r="G724" s="60"/>
      <c r="H724" s="60"/>
      <c r="I724" s="60"/>
      <c r="J724" s="60"/>
      <c r="K724" s="469"/>
      <c r="L724" s="18"/>
      <c r="M724" s="18"/>
      <c r="N724" s="18"/>
      <c r="O724" s="18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  <c r="AB724" s="24"/>
      <c r="AC724" s="24"/>
    </row>
    <row r="725" spans="1:29" ht="12.75" customHeight="1">
      <c r="A725" s="24"/>
      <c r="B725" s="24"/>
      <c r="C725" s="468"/>
      <c r="D725" s="60"/>
      <c r="E725" s="60"/>
      <c r="F725" s="60"/>
      <c r="G725" s="60"/>
      <c r="H725" s="60"/>
      <c r="I725" s="60"/>
      <c r="J725" s="60"/>
      <c r="K725" s="469"/>
      <c r="L725" s="18"/>
      <c r="M725" s="18"/>
      <c r="N725" s="18"/>
      <c r="O725" s="18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  <c r="AB725" s="24"/>
      <c r="AC725" s="24"/>
    </row>
    <row r="726" spans="1:29" ht="12.75" customHeight="1">
      <c r="A726" s="24"/>
      <c r="B726" s="24"/>
      <c r="C726" s="468"/>
      <c r="D726" s="60"/>
      <c r="E726" s="60"/>
      <c r="F726" s="60"/>
      <c r="G726" s="60"/>
      <c r="H726" s="60"/>
      <c r="I726" s="60"/>
      <c r="J726" s="60"/>
      <c r="K726" s="469"/>
      <c r="L726" s="18"/>
      <c r="M726" s="18"/>
      <c r="N726" s="18"/>
      <c r="O726" s="18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  <c r="AB726" s="24"/>
      <c r="AC726" s="24"/>
    </row>
    <row r="727" spans="1:29" ht="12.75" customHeight="1">
      <c r="A727" s="24"/>
      <c r="B727" s="24"/>
      <c r="C727" s="468"/>
      <c r="D727" s="60"/>
      <c r="E727" s="60"/>
      <c r="F727" s="60"/>
      <c r="G727" s="60"/>
      <c r="H727" s="60"/>
      <c r="I727" s="60"/>
      <c r="J727" s="60"/>
      <c r="K727" s="469"/>
      <c r="L727" s="18"/>
      <c r="M727" s="18"/>
      <c r="N727" s="18"/>
      <c r="O727" s="18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  <c r="AB727" s="24"/>
      <c r="AC727" s="24"/>
    </row>
    <row r="728" spans="1:29" ht="12.75" customHeight="1">
      <c r="A728" s="24"/>
      <c r="B728" s="24"/>
      <c r="C728" s="468"/>
      <c r="D728" s="60"/>
      <c r="E728" s="60"/>
      <c r="F728" s="60"/>
      <c r="G728" s="60"/>
      <c r="H728" s="60"/>
      <c r="I728" s="60"/>
      <c r="J728" s="60"/>
      <c r="K728" s="469"/>
      <c r="L728" s="18"/>
      <c r="M728" s="18"/>
      <c r="N728" s="18"/>
      <c r="O728" s="18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  <c r="AB728" s="24"/>
      <c r="AC728" s="24"/>
    </row>
    <row r="729" spans="1:29" ht="12.75" customHeight="1">
      <c r="A729" s="24"/>
      <c r="B729" s="24"/>
      <c r="C729" s="468"/>
      <c r="D729" s="60"/>
      <c r="E729" s="60"/>
      <c r="F729" s="60"/>
      <c r="G729" s="60"/>
      <c r="H729" s="60"/>
      <c r="I729" s="60"/>
      <c r="J729" s="60"/>
      <c r="K729" s="469"/>
      <c r="L729" s="18"/>
      <c r="M729" s="18"/>
      <c r="N729" s="18"/>
      <c r="O729" s="18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  <c r="AB729" s="24"/>
      <c r="AC729" s="24"/>
    </row>
    <row r="730" spans="1:29" ht="12.75" customHeight="1">
      <c r="A730" s="24"/>
      <c r="B730" s="24"/>
      <c r="C730" s="468"/>
      <c r="D730" s="60"/>
      <c r="E730" s="60"/>
      <c r="F730" s="60"/>
      <c r="G730" s="60"/>
      <c r="H730" s="60"/>
      <c r="I730" s="60"/>
      <c r="J730" s="60"/>
      <c r="K730" s="469"/>
      <c r="L730" s="18"/>
      <c r="M730" s="18"/>
      <c r="N730" s="18"/>
      <c r="O730" s="18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  <c r="AB730" s="24"/>
      <c r="AC730" s="24"/>
    </row>
    <row r="731" spans="1:29" ht="12.75" customHeight="1">
      <c r="A731" s="24"/>
      <c r="B731" s="24"/>
      <c r="C731" s="468"/>
      <c r="D731" s="60"/>
      <c r="E731" s="60"/>
      <c r="F731" s="60"/>
      <c r="G731" s="60"/>
      <c r="H731" s="60"/>
      <c r="I731" s="60"/>
      <c r="J731" s="60"/>
      <c r="K731" s="469"/>
      <c r="L731" s="18"/>
      <c r="M731" s="18"/>
      <c r="N731" s="18"/>
      <c r="O731" s="18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  <c r="AB731" s="24"/>
      <c r="AC731" s="24"/>
    </row>
    <row r="732" spans="1:29" ht="12.75" customHeight="1">
      <c r="A732" s="24"/>
      <c r="B732" s="24"/>
      <c r="C732" s="468"/>
      <c r="D732" s="60"/>
      <c r="E732" s="60"/>
      <c r="F732" s="60"/>
      <c r="G732" s="60"/>
      <c r="H732" s="60"/>
      <c r="I732" s="60"/>
      <c r="J732" s="60"/>
      <c r="K732" s="469"/>
      <c r="L732" s="18"/>
      <c r="M732" s="18"/>
      <c r="N732" s="18"/>
      <c r="O732" s="18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  <c r="AB732" s="24"/>
      <c r="AC732" s="24"/>
    </row>
    <row r="733" spans="1:29" ht="12.75" customHeight="1">
      <c r="A733" s="24"/>
      <c r="B733" s="24"/>
      <c r="C733" s="468"/>
      <c r="D733" s="60"/>
      <c r="E733" s="60"/>
      <c r="F733" s="60"/>
      <c r="G733" s="60"/>
      <c r="H733" s="60"/>
      <c r="I733" s="60"/>
      <c r="J733" s="60"/>
      <c r="K733" s="469"/>
      <c r="L733" s="18"/>
      <c r="M733" s="18"/>
      <c r="N733" s="18"/>
      <c r="O733" s="18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  <c r="AB733" s="24"/>
      <c r="AC733" s="24"/>
    </row>
    <row r="734" spans="1:29" ht="12.75" customHeight="1">
      <c r="A734" s="24"/>
      <c r="B734" s="24"/>
      <c r="C734" s="468"/>
      <c r="D734" s="60"/>
      <c r="E734" s="60"/>
      <c r="F734" s="60"/>
      <c r="G734" s="60"/>
      <c r="H734" s="60"/>
      <c r="I734" s="60"/>
      <c r="J734" s="60"/>
      <c r="K734" s="469"/>
      <c r="L734" s="18"/>
      <c r="M734" s="18"/>
      <c r="N734" s="18"/>
      <c r="O734" s="18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  <c r="AB734" s="24"/>
      <c r="AC734" s="24"/>
    </row>
    <row r="735" spans="1:29" ht="12.75" customHeight="1">
      <c r="A735" s="24"/>
      <c r="B735" s="24"/>
      <c r="C735" s="468"/>
      <c r="D735" s="60"/>
      <c r="E735" s="60"/>
      <c r="F735" s="60"/>
      <c r="G735" s="60"/>
      <c r="H735" s="60"/>
      <c r="I735" s="60"/>
      <c r="J735" s="60"/>
      <c r="K735" s="469"/>
      <c r="L735" s="18"/>
      <c r="M735" s="18"/>
      <c r="N735" s="18"/>
      <c r="O735" s="18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  <c r="AB735" s="24"/>
      <c r="AC735" s="24"/>
    </row>
    <row r="736" spans="1:29" ht="12.75" customHeight="1">
      <c r="A736" s="24"/>
      <c r="B736" s="24"/>
      <c r="C736" s="468"/>
      <c r="D736" s="60"/>
      <c r="E736" s="60"/>
      <c r="F736" s="60"/>
      <c r="G736" s="60"/>
      <c r="H736" s="60"/>
      <c r="I736" s="60"/>
      <c r="J736" s="60"/>
      <c r="K736" s="469"/>
      <c r="L736" s="18"/>
      <c r="M736" s="18"/>
      <c r="N736" s="18"/>
      <c r="O736" s="18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  <c r="AB736" s="24"/>
      <c r="AC736" s="24"/>
    </row>
    <row r="737" spans="1:29" ht="12.75" customHeight="1">
      <c r="A737" s="24"/>
      <c r="B737" s="24"/>
      <c r="C737" s="468"/>
      <c r="D737" s="60"/>
      <c r="E737" s="60"/>
      <c r="F737" s="60"/>
      <c r="G737" s="60"/>
      <c r="H737" s="60"/>
      <c r="I737" s="60"/>
      <c r="J737" s="60"/>
      <c r="K737" s="469"/>
      <c r="L737" s="18"/>
      <c r="M737" s="18"/>
      <c r="N737" s="18"/>
      <c r="O737" s="18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  <c r="AB737" s="24"/>
      <c r="AC737" s="24"/>
    </row>
    <row r="738" spans="1:29" ht="12.75" customHeight="1">
      <c r="A738" s="24"/>
      <c r="B738" s="24"/>
      <c r="C738" s="468"/>
      <c r="D738" s="60"/>
      <c r="E738" s="60"/>
      <c r="F738" s="60"/>
      <c r="G738" s="60"/>
      <c r="H738" s="60"/>
      <c r="I738" s="60"/>
      <c r="J738" s="60"/>
      <c r="K738" s="469"/>
      <c r="L738" s="18"/>
      <c r="M738" s="18"/>
      <c r="N738" s="18"/>
      <c r="O738" s="18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  <c r="AB738" s="24"/>
      <c r="AC738" s="24"/>
    </row>
    <row r="739" spans="1:29" ht="6.75" customHeight="1">
      <c r="A739" s="24"/>
      <c r="B739" s="24"/>
      <c r="C739" s="468"/>
      <c r="D739" s="60"/>
      <c r="E739" s="60"/>
      <c r="F739" s="60"/>
      <c r="G739" s="60"/>
      <c r="H739" s="60"/>
      <c r="I739" s="60"/>
      <c r="J739" s="60"/>
      <c r="K739" s="469"/>
      <c r="L739" s="18"/>
      <c r="M739" s="18"/>
      <c r="N739" s="18"/>
      <c r="O739" s="18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  <c r="AB739" s="24"/>
      <c r="AC739" s="24"/>
    </row>
    <row r="740" spans="1:29" ht="6.75" customHeight="1">
      <c r="A740" s="24"/>
      <c r="B740" s="24"/>
      <c r="C740" s="468"/>
      <c r="D740" s="60"/>
      <c r="E740" s="60"/>
      <c r="F740" s="60"/>
      <c r="G740" s="60"/>
      <c r="H740" s="60"/>
      <c r="I740" s="60"/>
      <c r="J740" s="60"/>
      <c r="K740" s="469"/>
      <c r="L740" s="18"/>
      <c r="M740" s="18"/>
      <c r="N740" s="18"/>
      <c r="O740" s="18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  <c r="AB740" s="24"/>
      <c r="AC740" s="24"/>
    </row>
    <row r="741" spans="1:29" ht="12.75" customHeight="1">
      <c r="A741" s="24"/>
      <c r="B741" s="24"/>
      <c r="C741" s="468"/>
      <c r="D741" s="60"/>
      <c r="E741" s="60"/>
      <c r="F741" s="60"/>
      <c r="G741" s="60"/>
      <c r="H741" s="60"/>
      <c r="I741" s="60"/>
      <c r="J741" s="60"/>
      <c r="K741" s="469"/>
      <c r="L741" s="18"/>
      <c r="M741" s="18"/>
      <c r="N741" s="18"/>
      <c r="O741" s="18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  <c r="AB741" s="24"/>
      <c r="AC741" s="24"/>
    </row>
    <row r="742" spans="1:29" ht="19.5" customHeight="1">
      <c r="A742" s="24"/>
      <c r="B742" s="24"/>
      <c r="C742" s="470"/>
      <c r="D742" s="471"/>
      <c r="E742" s="471"/>
      <c r="F742" s="471"/>
      <c r="G742" s="471"/>
      <c r="H742" s="471"/>
      <c r="I742" s="471"/>
      <c r="J742" s="471"/>
      <c r="K742" s="472"/>
      <c r="L742" s="18"/>
      <c r="M742" s="18"/>
      <c r="N742" s="18"/>
      <c r="O742" s="18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  <c r="AB742" s="24"/>
      <c r="AC742" s="24"/>
    </row>
    <row r="743" spans="1:29" ht="12.75" customHeight="1">
      <c r="A743" s="24"/>
      <c r="B743" s="24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  <c r="AB743" s="24"/>
      <c r="AC743" s="24"/>
    </row>
    <row r="744" spans="1:29" ht="12.75" customHeight="1">
      <c r="A744" s="24"/>
      <c r="B744" s="24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  <c r="AB744" s="24"/>
      <c r="AC744" s="24"/>
    </row>
    <row r="745" spans="1:29" ht="12.75" customHeight="1">
      <c r="A745" s="24"/>
      <c r="B745" s="24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  <c r="AB745" s="24"/>
      <c r="AC745" s="24"/>
    </row>
    <row r="746" spans="1:29" ht="12.75" customHeight="1">
      <c r="A746" s="24"/>
      <c r="B746" s="24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  <c r="AB746" s="24"/>
      <c r="AC746" s="24"/>
    </row>
    <row r="747" spans="1:29" ht="12.75" customHeight="1">
      <c r="A747" s="24"/>
      <c r="B747" s="24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  <c r="AB747" s="24"/>
      <c r="AC747" s="24"/>
    </row>
    <row r="748" spans="1:29" ht="12.75" customHeight="1">
      <c r="A748" s="24"/>
      <c r="B748" s="24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  <c r="AB748" s="24"/>
      <c r="AC748" s="24"/>
    </row>
    <row r="749" spans="1:29" ht="12.75" customHeight="1">
      <c r="A749" s="24"/>
      <c r="B749" s="24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  <c r="AB749" s="24"/>
      <c r="AC749" s="24"/>
    </row>
    <row r="750" spans="1:29" ht="12.75" customHeight="1">
      <c r="A750" s="24"/>
      <c r="B750" s="24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  <c r="AB750" s="24"/>
      <c r="AC750" s="24"/>
    </row>
    <row r="751" spans="1:29" ht="12.75" customHeight="1">
      <c r="A751" s="24"/>
      <c r="B751" s="24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  <c r="AB751" s="24"/>
      <c r="AC751" s="24"/>
    </row>
    <row r="752" spans="1:29" ht="12.75" customHeight="1">
      <c r="A752" s="24"/>
      <c r="B752" s="24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  <c r="AB752" s="24"/>
      <c r="AC752" s="24"/>
    </row>
    <row r="753" spans="1:29" ht="12.75" customHeight="1">
      <c r="A753" s="24"/>
      <c r="B753" s="24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  <c r="AB753" s="24"/>
      <c r="AC753" s="24"/>
    </row>
    <row r="754" spans="1:29" ht="12.75" customHeight="1">
      <c r="A754" s="24"/>
      <c r="B754" s="24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  <c r="AB754" s="24"/>
      <c r="AC754" s="24"/>
    </row>
    <row r="755" spans="1:29" ht="12.75" customHeight="1">
      <c r="A755" s="24"/>
      <c r="B755" s="24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  <c r="AB755" s="24"/>
      <c r="AC755" s="24"/>
    </row>
    <row r="756" spans="1:29" ht="12.75" customHeight="1">
      <c r="A756" s="24"/>
      <c r="B756" s="24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  <c r="AB756" s="24"/>
      <c r="AC756" s="24"/>
    </row>
    <row r="757" spans="1:29" ht="12.75" customHeight="1">
      <c r="A757" s="24"/>
      <c r="B757" s="24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  <c r="AB757" s="24"/>
      <c r="AC757" s="24"/>
    </row>
    <row r="758" spans="1:29" ht="12.75" customHeight="1">
      <c r="A758" s="24"/>
      <c r="B758" s="24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  <c r="AB758" s="24"/>
      <c r="AC758" s="24"/>
    </row>
    <row r="759" spans="1:29" ht="12.75" customHeight="1">
      <c r="A759" s="24"/>
      <c r="B759" s="24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  <c r="AB759" s="24"/>
      <c r="AC759" s="24"/>
    </row>
    <row r="760" spans="1:29" ht="12.75" customHeight="1">
      <c r="A760" s="24"/>
      <c r="B760" s="24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  <c r="AB760" s="24"/>
      <c r="AC760" s="24"/>
    </row>
    <row r="761" spans="1:29" ht="12.75" customHeight="1"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</row>
    <row r="762" spans="1:29" ht="12.75" customHeight="1"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</row>
    <row r="763" spans="1:29" ht="12.75" customHeight="1"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</row>
    <row r="764" spans="1:29" ht="12.75" customHeight="1"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</row>
    <row r="765" spans="1:29" ht="12.75" customHeight="1"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</row>
    <row r="766" spans="1:29" ht="12.75" customHeight="1"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</row>
    <row r="767" spans="1:29" ht="12.75" customHeight="1"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</row>
    <row r="768" spans="1:29" ht="12.75" customHeight="1"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</row>
    <row r="769" spans="3:15" ht="12.75" customHeight="1"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</row>
    <row r="770" spans="3:15" ht="12.75" customHeight="1"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</row>
    <row r="771" spans="3:15" ht="12.75" customHeight="1"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</row>
    <row r="772" spans="3:15" ht="12.75" customHeight="1"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</row>
    <row r="773" spans="3:15" ht="12.75" customHeight="1"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</row>
    <row r="774" spans="3:15" ht="12.75" customHeight="1"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</row>
    <row r="775" spans="3:15" ht="12.75" customHeight="1"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</row>
    <row r="776" spans="3:15" ht="12.75" customHeight="1"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</row>
    <row r="777" spans="3:15" ht="12.75" customHeight="1"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</row>
    <row r="778" spans="3:15" ht="12.75" customHeight="1"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</row>
    <row r="779" spans="3:15" ht="12.75" customHeight="1"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</row>
    <row r="780" spans="3:15" ht="12.75" customHeight="1"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</row>
    <row r="781" spans="3:15" ht="12.75" customHeight="1"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</row>
    <row r="782" spans="3:15" ht="12.75" customHeight="1"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</row>
    <row r="783" spans="3:15" ht="12.75" customHeight="1"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</row>
    <row r="784" spans="3:15" ht="12.75" customHeight="1"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</row>
    <row r="785" spans="3:15" ht="12.75" customHeight="1"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</row>
    <row r="786" spans="3:15" ht="12.75" customHeight="1"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</row>
    <row r="787" spans="3:15" ht="12.75" customHeight="1"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</row>
    <row r="788" spans="3:15" ht="12.75" customHeight="1"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</row>
    <row r="789" spans="3:15" ht="12.75" customHeight="1"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</row>
    <row r="790" spans="3:15" ht="12.75" customHeight="1"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</row>
    <row r="791" spans="3:15" ht="12.75" customHeight="1"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</row>
    <row r="792" spans="3:15" ht="12.75" customHeight="1"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</row>
    <row r="793" spans="3:15" ht="12.75" customHeight="1"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</row>
    <row r="794" spans="3:15" ht="12.75" customHeight="1"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</row>
    <row r="795" spans="3:15" ht="12.75" customHeight="1"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</row>
    <row r="796" spans="3:15" ht="12.75" customHeight="1"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</row>
    <row r="797" spans="3:15" ht="12.75" customHeight="1"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</row>
    <row r="798" spans="3:15" ht="12.75" customHeight="1"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</row>
    <row r="799" spans="3:15" ht="12.75" customHeight="1"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</row>
    <row r="800" spans="3:15" ht="12.75" customHeight="1"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</row>
    <row r="801" spans="3:15" ht="12.75" customHeight="1"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</row>
    <row r="802" spans="3:15" ht="12.75" customHeight="1"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</row>
    <row r="803" spans="3:15" ht="12.75" customHeight="1"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</row>
    <row r="804" spans="3:15" ht="12.75" customHeight="1"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</row>
    <row r="805" spans="3:15" ht="12.75" customHeight="1"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</row>
    <row r="806" spans="3:15" ht="12.75" customHeight="1"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</row>
    <row r="807" spans="3:15" ht="12.75" customHeight="1"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</row>
    <row r="808" spans="3:15" ht="12.75" customHeight="1"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</row>
    <row r="809" spans="3:15" ht="12.75" customHeight="1"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</row>
    <row r="810" spans="3:15" ht="12.75" customHeight="1"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</row>
    <row r="811" spans="3:15" ht="12.75" customHeight="1"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</row>
    <row r="812" spans="3:15" ht="12.75" customHeight="1"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</row>
    <row r="813" spans="3:15" ht="12.75" customHeight="1"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</row>
    <row r="814" spans="3:15" ht="12.75" customHeight="1"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</row>
    <row r="815" spans="3:15" ht="12.75" customHeight="1"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</row>
    <row r="816" spans="3:15" ht="12.75" customHeight="1"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</row>
    <row r="817" spans="3:15" ht="12.75" customHeight="1"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</row>
    <row r="818" spans="3:15" ht="12.75" customHeight="1"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</row>
    <row r="819" spans="3:15" ht="12.75" customHeight="1"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</row>
    <row r="820" spans="3:15" ht="12.75" customHeight="1"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</row>
    <row r="821" spans="3:15" ht="12.75" customHeight="1"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</row>
    <row r="822" spans="3:15" ht="12.75" customHeight="1"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</row>
    <row r="823" spans="3:15" ht="12.75" customHeight="1"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</row>
    <row r="824" spans="3:15" ht="12.75" customHeight="1"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</row>
    <row r="825" spans="3:15" ht="12.75" customHeight="1"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</row>
    <row r="826" spans="3:15" ht="12.75" customHeight="1"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</row>
    <row r="827" spans="3:15" ht="12.75" customHeight="1"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</row>
    <row r="828" spans="3:15" ht="12.75" customHeight="1"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</row>
    <row r="829" spans="3:15" ht="12.75" customHeight="1"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</row>
    <row r="830" spans="3:15" ht="12.75" customHeight="1"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</row>
    <row r="831" spans="3:15" ht="12.75" customHeight="1"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</row>
    <row r="832" spans="3:15" ht="12.75" customHeight="1"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</row>
    <row r="833" spans="3:15" ht="12.75" customHeight="1"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</row>
    <row r="834" spans="3:15" ht="12.75" customHeight="1"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</row>
    <row r="835" spans="3:15" ht="12.75" customHeight="1"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</row>
    <row r="836" spans="3:15" ht="12.75" customHeight="1"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</row>
    <row r="837" spans="3:15" ht="12.75" customHeight="1"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</row>
    <row r="838" spans="3:15" ht="12.75" customHeight="1"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</row>
    <row r="839" spans="3:15" ht="12.75" customHeight="1"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</row>
    <row r="840" spans="3:15" ht="12.75" customHeight="1"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</row>
    <row r="841" spans="3:15" ht="12.75" customHeight="1"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</row>
    <row r="842" spans="3:15" ht="12.75" customHeight="1"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</row>
    <row r="843" spans="3:15" ht="12.75" customHeight="1"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</row>
    <row r="844" spans="3:15" ht="12.75" customHeight="1"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</row>
    <row r="845" spans="3:15" ht="12.75" customHeight="1"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</row>
    <row r="846" spans="3:15" ht="12.75" customHeight="1"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</row>
    <row r="847" spans="3:15" ht="12.75" customHeight="1"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</row>
    <row r="848" spans="3:15" ht="12.75" customHeight="1"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</row>
    <row r="849" spans="2:29" ht="12.75" customHeight="1"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</row>
    <row r="850" spans="2:29" ht="12.75" customHeight="1"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</row>
    <row r="851" spans="2:29" ht="9.75" customHeight="1"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</row>
    <row r="852" spans="2:29" ht="24.75" customHeight="1">
      <c r="B852" s="688" t="s">
        <v>445</v>
      </c>
      <c r="C852" s="686"/>
      <c r="D852" s="686"/>
      <c r="E852" s="686"/>
      <c r="F852" s="686"/>
      <c r="G852" s="686"/>
      <c r="H852" s="686"/>
      <c r="I852" s="686"/>
      <c r="J852" s="686"/>
      <c r="K852" s="686"/>
      <c r="L852" s="686"/>
      <c r="M852" s="686"/>
      <c r="N852" s="687"/>
      <c r="O852" s="316"/>
      <c r="P852" s="473"/>
      <c r="Q852" s="473"/>
      <c r="R852" s="473"/>
      <c r="S852" s="473"/>
      <c r="T852" s="473"/>
      <c r="U852" s="473"/>
      <c r="V852" s="473"/>
      <c r="W852" s="473"/>
      <c r="X852" s="473"/>
      <c r="Y852" s="473"/>
      <c r="Z852" s="473"/>
      <c r="AA852" s="473"/>
      <c r="AB852" s="473"/>
      <c r="AC852" s="473"/>
    </row>
    <row r="853" spans="2:29" ht="12.75" customHeight="1">
      <c r="B853" s="399"/>
      <c r="C853" s="283"/>
      <c r="D853" s="283"/>
      <c r="E853" s="283"/>
      <c r="F853" s="283"/>
      <c r="G853" s="283"/>
      <c r="H853" s="283"/>
      <c r="I853" s="283"/>
      <c r="J853" s="283"/>
      <c r="K853" s="283"/>
      <c r="L853" s="283"/>
      <c r="M853" s="283"/>
      <c r="N853" s="332"/>
      <c r="O853" s="18"/>
    </row>
    <row r="854" spans="2:29" ht="12.75" customHeight="1">
      <c r="B854" s="399"/>
      <c r="C854" s="474" t="s">
        <v>446</v>
      </c>
      <c r="D854" s="203"/>
      <c r="E854" s="203"/>
      <c r="F854" s="283"/>
      <c r="G854" s="283"/>
      <c r="H854" s="283"/>
      <c r="I854" s="283"/>
      <c r="J854" s="283"/>
      <c r="K854" s="283"/>
      <c r="L854" s="283"/>
      <c r="M854" s="283"/>
      <c r="N854" s="332"/>
      <c r="O854" s="18"/>
    </row>
    <row r="855" spans="2:29" ht="18" customHeight="1">
      <c r="B855" s="399"/>
      <c r="C855" s="475" t="s">
        <v>447</v>
      </c>
      <c r="D855" s="203"/>
      <c r="E855" s="203"/>
      <c r="F855" s="283"/>
      <c r="G855" s="283"/>
      <c r="H855" s="283"/>
      <c r="I855" s="283"/>
      <c r="J855" s="283"/>
      <c r="K855" s="283"/>
      <c r="L855" s="283"/>
      <c r="M855" s="283"/>
      <c r="N855" s="332"/>
      <c r="O855" s="18"/>
    </row>
    <row r="856" spans="2:29" ht="9.75" customHeight="1">
      <c r="B856" s="399"/>
      <c r="C856" s="331"/>
      <c r="D856" s="203"/>
      <c r="E856" s="203"/>
      <c r="F856" s="283"/>
      <c r="G856" s="283"/>
      <c r="H856" s="283"/>
      <c r="I856" s="283"/>
      <c r="J856" s="283"/>
      <c r="K856" s="283"/>
      <c r="L856" s="283"/>
      <c r="M856" s="283"/>
      <c r="N856" s="332"/>
      <c r="O856" s="18"/>
    </row>
    <row r="857" spans="2:29" ht="15" customHeight="1">
      <c r="B857" s="399"/>
      <c r="C857" s="371" t="s">
        <v>448</v>
      </c>
      <c r="D857" s="203"/>
      <c r="E857" s="203"/>
      <c r="F857" s="371"/>
      <c r="G857" s="371"/>
      <c r="H857" s="371"/>
      <c r="I857" s="371"/>
      <c r="J857" s="371"/>
      <c r="K857" s="476"/>
      <c r="L857" s="476"/>
      <c r="M857" s="476"/>
      <c r="N857" s="477"/>
      <c r="O857" s="18"/>
    </row>
    <row r="858" spans="2:29" ht="12.75" customHeight="1">
      <c r="B858" s="399"/>
      <c r="C858" s="216" t="s">
        <v>449</v>
      </c>
      <c r="D858" s="203"/>
      <c r="E858" s="203"/>
      <c r="F858" s="478"/>
      <c r="G858" s="479"/>
      <c r="H858" s="479"/>
      <c r="I858" s="479"/>
      <c r="J858" s="479"/>
      <c r="K858" s="479"/>
      <c r="L858" s="479"/>
      <c r="M858" s="479"/>
      <c r="N858" s="332"/>
      <c r="O858" s="18"/>
    </row>
    <row r="859" spans="2:29" ht="18" customHeight="1">
      <c r="B859" s="399"/>
      <c r="C859" s="216" t="s">
        <v>450</v>
      </c>
      <c r="D859" s="203"/>
      <c r="E859" s="203"/>
      <c r="F859" s="216"/>
      <c r="G859" s="479"/>
      <c r="H859" s="479"/>
      <c r="I859" s="479"/>
      <c r="J859" s="479"/>
      <c r="K859" s="479"/>
      <c r="L859" s="479"/>
      <c r="M859" s="479"/>
      <c r="N859" s="332"/>
      <c r="O859" s="18"/>
    </row>
    <row r="860" spans="2:29" ht="12.75" customHeight="1">
      <c r="B860" s="399"/>
      <c r="C860" s="216" t="s">
        <v>451</v>
      </c>
      <c r="D860" s="203"/>
      <c r="E860" s="203"/>
      <c r="F860" s="216"/>
      <c r="G860" s="479"/>
      <c r="H860" s="479"/>
      <c r="I860" s="479"/>
      <c r="J860" s="479"/>
      <c r="K860" s="479"/>
      <c r="L860" s="479"/>
      <c r="M860" s="479"/>
      <c r="N860" s="332"/>
      <c r="O860" s="18"/>
    </row>
    <row r="861" spans="2:29" ht="12.75" customHeight="1">
      <c r="B861" s="399"/>
      <c r="C861" s="216" t="s">
        <v>452</v>
      </c>
      <c r="D861" s="203"/>
      <c r="E861" s="203"/>
      <c r="F861" s="216"/>
      <c r="G861" s="479"/>
      <c r="H861" s="479"/>
      <c r="I861" s="479"/>
      <c r="J861" s="479"/>
      <c r="K861" s="479"/>
      <c r="L861" s="479"/>
      <c r="M861" s="479"/>
      <c r="N861" s="332"/>
      <c r="O861" s="18"/>
    </row>
    <row r="862" spans="2:29" ht="12.75" customHeight="1">
      <c r="B862" s="399"/>
      <c r="C862" s="216" t="s">
        <v>453</v>
      </c>
      <c r="D862" s="203"/>
      <c r="E862" s="203"/>
      <c r="F862" s="216"/>
      <c r="G862" s="479"/>
      <c r="H862" s="479"/>
      <c r="I862" s="479"/>
      <c r="J862" s="479"/>
      <c r="K862" s="479"/>
      <c r="L862" s="479"/>
      <c r="M862" s="479"/>
      <c r="N862" s="332"/>
      <c r="O862" s="18"/>
    </row>
    <row r="863" spans="2:29" ht="12.75" customHeight="1">
      <c r="B863" s="399"/>
      <c r="C863" s="216" t="s">
        <v>454</v>
      </c>
      <c r="D863" s="203"/>
      <c r="E863" s="203"/>
      <c r="F863" s="216"/>
      <c r="G863" s="479"/>
      <c r="H863" s="479"/>
      <c r="I863" s="479"/>
      <c r="J863" s="479"/>
      <c r="K863" s="479"/>
      <c r="L863" s="479"/>
      <c r="M863" s="479"/>
      <c r="N863" s="332"/>
      <c r="O863" s="18"/>
    </row>
    <row r="864" spans="2:29" ht="12.75" customHeight="1">
      <c r="B864" s="399"/>
      <c r="C864" s="216" t="s">
        <v>455</v>
      </c>
      <c r="D864" s="203"/>
      <c r="E864" s="203"/>
      <c r="F864" s="216"/>
      <c r="G864" s="479"/>
      <c r="H864" s="479"/>
      <c r="I864" s="479"/>
      <c r="J864" s="479"/>
      <c r="K864" s="479"/>
      <c r="L864" s="479"/>
      <c r="M864" s="479"/>
      <c r="N864" s="332"/>
      <c r="O864" s="18"/>
    </row>
    <row r="865" spans="2:15" ht="12.75" customHeight="1">
      <c r="B865" s="399"/>
      <c r="C865" s="216" t="s">
        <v>456</v>
      </c>
      <c r="D865" s="203"/>
      <c r="E865" s="203"/>
      <c r="F865" s="216"/>
      <c r="G865" s="479"/>
      <c r="H865" s="479"/>
      <c r="I865" s="479"/>
      <c r="J865" s="479"/>
      <c r="K865" s="479"/>
      <c r="L865" s="479"/>
      <c r="M865" s="479"/>
      <c r="N865" s="332"/>
      <c r="O865" s="18"/>
    </row>
    <row r="866" spans="2:15" ht="12.75" customHeight="1">
      <c r="B866" s="399"/>
      <c r="C866" s="216" t="s">
        <v>457</v>
      </c>
      <c r="D866" s="203"/>
      <c r="E866" s="203"/>
      <c r="F866" s="216"/>
      <c r="G866" s="479"/>
      <c r="H866" s="479"/>
      <c r="I866" s="479"/>
      <c r="J866" s="479"/>
      <c r="K866" s="479"/>
      <c r="L866" s="479"/>
      <c r="M866" s="479"/>
      <c r="N866" s="332"/>
      <c r="O866" s="18"/>
    </row>
    <row r="867" spans="2:15" ht="12.75" customHeight="1">
      <c r="B867" s="399"/>
      <c r="C867" s="216" t="s">
        <v>458</v>
      </c>
      <c r="D867" s="203"/>
      <c r="E867" s="203"/>
      <c r="F867" s="216"/>
      <c r="G867" s="479"/>
      <c r="H867" s="479"/>
      <c r="I867" s="479"/>
      <c r="J867" s="479"/>
      <c r="K867" s="479"/>
      <c r="L867" s="479"/>
      <c r="M867" s="479"/>
      <c r="N867" s="332"/>
      <c r="O867" s="18"/>
    </row>
    <row r="868" spans="2:15" ht="12.75" customHeight="1">
      <c r="B868" s="399"/>
      <c r="C868" s="216" t="s">
        <v>459</v>
      </c>
      <c r="D868" s="203"/>
      <c r="E868" s="203"/>
      <c r="F868" s="216"/>
      <c r="G868" s="479"/>
      <c r="H868" s="479"/>
      <c r="I868" s="479"/>
      <c r="J868" s="479"/>
      <c r="K868" s="479"/>
      <c r="L868" s="479"/>
      <c r="M868" s="479"/>
      <c r="N868" s="332"/>
      <c r="O868" s="18"/>
    </row>
    <row r="869" spans="2:15" ht="12.75" customHeight="1">
      <c r="B869" s="399"/>
      <c r="C869" s="216" t="s">
        <v>460</v>
      </c>
      <c r="D869" s="203"/>
      <c r="E869" s="203"/>
      <c r="F869" s="216"/>
      <c r="G869" s="479"/>
      <c r="H869" s="479"/>
      <c r="I869" s="479"/>
      <c r="J869" s="479"/>
      <c r="K869" s="479"/>
      <c r="L869" s="479"/>
      <c r="M869" s="479"/>
      <c r="N869" s="332"/>
      <c r="O869" s="18"/>
    </row>
    <row r="870" spans="2:15" ht="12.75" customHeight="1">
      <c r="B870" s="399"/>
      <c r="C870" s="216" t="s">
        <v>461</v>
      </c>
      <c r="D870" s="203"/>
      <c r="E870" s="203"/>
      <c r="F870" s="216"/>
      <c r="G870" s="479"/>
      <c r="H870" s="479"/>
      <c r="I870" s="479"/>
      <c r="J870" s="479"/>
      <c r="K870" s="479"/>
      <c r="L870" s="479"/>
      <c r="M870" s="479"/>
      <c r="N870" s="332"/>
      <c r="O870" s="18"/>
    </row>
    <row r="871" spans="2:15" ht="12.75" customHeight="1">
      <c r="B871" s="399"/>
      <c r="C871" s="216" t="s">
        <v>462</v>
      </c>
      <c r="D871" s="203"/>
      <c r="E871" s="203"/>
      <c r="F871" s="216"/>
      <c r="G871" s="479"/>
      <c r="H871" s="479"/>
      <c r="I871" s="479"/>
      <c r="J871" s="479"/>
      <c r="K871" s="479"/>
      <c r="L871" s="479"/>
      <c r="M871" s="479"/>
      <c r="N871" s="332"/>
      <c r="O871" s="18"/>
    </row>
    <row r="872" spans="2:15" ht="12.75" customHeight="1">
      <c r="B872" s="399"/>
      <c r="C872" s="216" t="s">
        <v>463</v>
      </c>
      <c r="D872" s="203"/>
      <c r="E872" s="203"/>
      <c r="F872" s="216"/>
      <c r="G872" s="479"/>
      <c r="H872" s="479"/>
      <c r="I872" s="479"/>
      <c r="J872" s="479"/>
      <c r="K872" s="479"/>
      <c r="L872" s="479"/>
      <c r="M872" s="479"/>
      <c r="N872" s="332"/>
      <c r="O872" s="18"/>
    </row>
    <row r="873" spans="2:15" ht="18" customHeight="1">
      <c r="B873" s="424"/>
      <c r="C873" s="409"/>
      <c r="D873" s="409"/>
      <c r="E873" s="409"/>
      <c r="F873" s="425"/>
      <c r="G873" s="409"/>
      <c r="H873" s="409"/>
      <c r="I873" s="409"/>
      <c r="J873" s="409"/>
      <c r="K873" s="409"/>
      <c r="L873" s="409"/>
      <c r="M873" s="409"/>
      <c r="N873" s="426"/>
      <c r="O873" s="18"/>
    </row>
    <row r="874" spans="2:15" ht="18" customHeight="1">
      <c r="B874" s="344"/>
      <c r="C874" s="345"/>
      <c r="D874" s="345"/>
      <c r="E874" s="345"/>
      <c r="F874" s="345"/>
      <c r="G874" s="345"/>
      <c r="H874" s="345"/>
      <c r="I874" s="345"/>
      <c r="J874" s="345"/>
      <c r="K874" s="345"/>
      <c r="L874" s="345"/>
      <c r="M874" s="18"/>
      <c r="N874" s="18"/>
      <c r="O874" s="18"/>
    </row>
    <row r="875" spans="2:15" ht="12.75" customHeight="1"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</row>
    <row r="876" spans="2:15" ht="12.75" customHeight="1"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</row>
    <row r="877" spans="2:15" ht="12.75" customHeight="1"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</row>
    <row r="878" spans="2:15" ht="12.75" customHeight="1"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</row>
    <row r="879" spans="2:15" ht="12.75" customHeight="1"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</row>
    <row r="880" spans="2:15" ht="12.75" customHeight="1"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</row>
    <row r="881" spans="3:15" ht="12.75" customHeight="1"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</row>
    <row r="882" spans="3:15" ht="12.75" customHeight="1"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</row>
    <row r="883" spans="3:15" ht="12.75" customHeight="1"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</row>
    <row r="884" spans="3:15" ht="12.75" customHeight="1"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</row>
    <row r="885" spans="3:15" ht="12.75" customHeight="1"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</row>
    <row r="886" spans="3:15" ht="12.75" customHeight="1"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</row>
    <row r="887" spans="3:15" ht="12.75" customHeight="1"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</row>
    <row r="888" spans="3:15" ht="12.75" customHeight="1"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</row>
    <row r="889" spans="3:15" ht="12.75" customHeight="1"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</row>
    <row r="890" spans="3:15" ht="12.75" customHeight="1"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</row>
    <row r="891" spans="3:15" ht="12.75" customHeight="1"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</row>
    <row r="892" spans="3:15" ht="12.75" customHeight="1"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</row>
    <row r="893" spans="3:15" ht="12.75" customHeight="1"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</row>
    <row r="894" spans="3:15" ht="12.75" customHeight="1"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</row>
    <row r="895" spans="3:15" ht="12.75" customHeight="1"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</row>
    <row r="896" spans="3:15" ht="12.75" customHeight="1"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</row>
    <row r="897" spans="3:15" ht="12.75" customHeight="1"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</row>
    <row r="898" spans="3:15" ht="12.75" customHeight="1"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</row>
    <row r="899" spans="3:15" ht="12.75" customHeight="1"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</row>
    <row r="900" spans="3:15" ht="12.75" customHeight="1"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</row>
    <row r="901" spans="3:15" ht="12.75" customHeight="1"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</row>
    <row r="902" spans="3:15" ht="12.75" customHeight="1"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</row>
    <row r="903" spans="3:15" ht="12.75" customHeight="1"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</row>
    <row r="904" spans="3:15" ht="12.75" customHeight="1"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</row>
    <row r="905" spans="3:15" ht="12.75" customHeight="1"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</row>
    <row r="906" spans="3:15" ht="12.75" customHeight="1"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</row>
    <row r="907" spans="3:15" ht="12.75" customHeight="1"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</row>
    <row r="908" spans="3:15" ht="12.75" customHeight="1"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</row>
    <row r="909" spans="3:15" ht="12.75" customHeight="1"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</row>
    <row r="910" spans="3:15" ht="12.75" customHeight="1"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</row>
    <row r="911" spans="3:15" ht="12.75" customHeight="1"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</row>
    <row r="912" spans="3:15" ht="12.75" customHeight="1"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</row>
    <row r="913" spans="1:15" ht="12.75" customHeight="1"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</row>
    <row r="914" spans="1:15" ht="12.75" customHeight="1"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</row>
    <row r="915" spans="1:15" ht="12.75" customHeight="1"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</row>
    <row r="916" spans="1:15" ht="12.75" customHeight="1"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</row>
    <row r="917" spans="1:15" ht="12.75" customHeight="1"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</row>
    <row r="918" spans="1:15" ht="12.75" customHeight="1"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</row>
    <row r="919" spans="1:15" ht="12.75" customHeight="1"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</row>
    <row r="920" spans="1:15" ht="12.75" customHeight="1">
      <c r="A920" s="480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</row>
  </sheetData>
  <mergeCells count="38">
    <mergeCell ref="F24:G25"/>
    <mergeCell ref="L24:N25"/>
    <mergeCell ref="C3:K3"/>
    <mergeCell ref="C4:K4"/>
    <mergeCell ref="C5:D5"/>
    <mergeCell ref="E5:G5"/>
    <mergeCell ref="H5:I5"/>
    <mergeCell ref="D6:J6"/>
    <mergeCell ref="C15:K16"/>
    <mergeCell ref="C185:L185"/>
    <mergeCell ref="C199:L199"/>
    <mergeCell ref="C225:L225"/>
    <mergeCell ref="C227:L227"/>
    <mergeCell ref="C228:L228"/>
    <mergeCell ref="C229:L229"/>
    <mergeCell ref="C231:L231"/>
    <mergeCell ref="C232:L232"/>
    <mergeCell ref="C235:L235"/>
    <mergeCell ref="C236:L236"/>
    <mergeCell ref="C237:L237"/>
    <mergeCell ref="C240:L240"/>
    <mergeCell ref="C242:L242"/>
    <mergeCell ref="C244:L244"/>
    <mergeCell ref="C356:L356"/>
    <mergeCell ref="C638:L638"/>
    <mergeCell ref="B852:N852"/>
    <mergeCell ref="C245:L245"/>
    <mergeCell ref="C256:L256"/>
    <mergeCell ref="C257:L257"/>
    <mergeCell ref="C289:L289"/>
    <mergeCell ref="C290:L290"/>
    <mergeCell ref="C291:L291"/>
    <mergeCell ref="C294:L294"/>
    <mergeCell ref="C409:L409"/>
    <mergeCell ref="E420:H420"/>
    <mergeCell ref="C467:L467"/>
    <mergeCell ref="C535:L535"/>
    <mergeCell ref="C582:L582"/>
  </mergeCells>
  <printOptions horizontalCentered="1" verticalCentered="1"/>
  <pageMargins left="0.39370078740157483" right="0.39370078740157483" top="0.39370078740157483" bottom="0.39370078740157483" header="0" footer="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AK1000"/>
  <sheetViews>
    <sheetView showGridLines="0" workbookViewId="0">
      <pane xSplit="7" ySplit="5" topLeftCell="H55" activePane="bottomRight" state="frozen"/>
      <selection pane="topRight" activeCell="H1" sqref="H1"/>
      <selection pane="bottomLeft" activeCell="A6" sqref="A6"/>
      <selection pane="bottomRight" activeCell="K11" sqref="K11"/>
    </sheetView>
  </sheetViews>
  <sheetFormatPr baseColWidth="10" defaultColWidth="14.42578125" defaultRowHeight="15" customHeight="1"/>
  <cols>
    <col min="1" max="1" width="11.42578125" hidden="1" customWidth="1"/>
    <col min="2" max="3" width="3.7109375" customWidth="1"/>
    <col min="4" max="4" width="9.7109375" customWidth="1"/>
    <col min="5" max="5" width="12.7109375" customWidth="1"/>
    <col min="6" max="6" width="10.5703125" customWidth="1"/>
    <col min="7" max="7" width="27.5703125" customWidth="1"/>
    <col min="8" max="12" width="12.5703125" customWidth="1"/>
    <col min="13" max="13" width="3.7109375" customWidth="1"/>
    <col min="14" max="14" width="4.7109375" customWidth="1"/>
    <col min="15" max="37" width="10.7109375" customWidth="1"/>
  </cols>
  <sheetData>
    <row r="1" spans="2:32" ht="4.5" customHeight="1"/>
    <row r="2" spans="2:32" ht="4.5" customHeight="1"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2:32" ht="24.75" customHeight="1">
      <c r="C3" s="746" t="s">
        <v>20</v>
      </c>
      <c r="D3" s="747"/>
      <c r="E3" s="747"/>
      <c r="F3" s="747"/>
      <c r="G3" s="747"/>
      <c r="H3" s="747"/>
      <c r="I3" s="747"/>
      <c r="J3" s="747"/>
      <c r="K3" s="747"/>
      <c r="L3" s="747"/>
      <c r="M3" s="748"/>
      <c r="N3" s="18"/>
    </row>
    <row r="4" spans="2:32" ht="15.75" customHeight="1">
      <c r="B4" s="18"/>
      <c r="C4" s="21"/>
      <c r="D4" s="22"/>
      <c r="E4" s="22"/>
      <c r="F4" s="22"/>
      <c r="G4" s="23" t="str">
        <f>IF(H4="","","El Balance")</f>
        <v>El Balance</v>
      </c>
      <c r="H4" s="25" t="str">
        <f t="shared" ref="H4:L4" si="0">IF(H6=0,"",IF(H24=H63,"CUADRA","NO CUADRA"))</f>
        <v>CUADRA</v>
      </c>
      <c r="I4" s="25" t="str">
        <f t="shared" si="0"/>
        <v>CUADRA</v>
      </c>
      <c r="J4" s="25" t="str">
        <f t="shared" si="0"/>
        <v/>
      </c>
      <c r="K4" s="25" t="str">
        <f t="shared" si="0"/>
        <v/>
      </c>
      <c r="L4" s="25" t="str">
        <f t="shared" si="0"/>
        <v/>
      </c>
      <c r="M4" s="28"/>
      <c r="N4" s="18"/>
    </row>
    <row r="5" spans="2:32" ht="19.5" customHeight="1">
      <c r="C5" s="30">
        <v>1</v>
      </c>
      <c r="D5" s="749" t="s">
        <v>0</v>
      </c>
      <c r="E5" s="750"/>
      <c r="F5" s="750"/>
      <c r="G5" s="751"/>
      <c r="H5" s="38">
        <f>INICIO!$J$5</f>
        <v>2020</v>
      </c>
      <c r="I5" s="40">
        <f>INICIO!J5-1</f>
        <v>2019</v>
      </c>
      <c r="J5" s="40">
        <f t="shared" ref="J5:L5" si="1">I5-1</f>
        <v>2018</v>
      </c>
      <c r="K5" s="40">
        <f t="shared" si="1"/>
        <v>2017</v>
      </c>
      <c r="L5" s="42">
        <f t="shared" si="1"/>
        <v>2016</v>
      </c>
      <c r="M5" s="28"/>
      <c r="N5" s="18"/>
    </row>
    <row r="6" spans="2:32" ht="19.5" customHeight="1">
      <c r="B6" s="18"/>
      <c r="C6" s="44"/>
      <c r="D6" s="752" t="s">
        <v>36</v>
      </c>
      <c r="E6" s="744"/>
      <c r="F6" s="744"/>
      <c r="G6" s="753"/>
      <c r="H6" s="47">
        <f t="shared" ref="H6:L6" si="2">SUM(H7:H12)</f>
        <v>550000</v>
      </c>
      <c r="I6" s="47">
        <f t="shared" si="2"/>
        <v>550000</v>
      </c>
      <c r="J6" s="47">
        <f t="shared" si="2"/>
        <v>0</v>
      </c>
      <c r="K6" s="47">
        <f t="shared" si="2"/>
        <v>0</v>
      </c>
      <c r="L6" s="47">
        <f t="shared" si="2"/>
        <v>0</v>
      </c>
      <c r="M6" s="28"/>
      <c r="N6" s="18"/>
    </row>
    <row r="7" spans="2:32" ht="12.75" customHeight="1">
      <c r="B7" s="49"/>
      <c r="C7" s="44"/>
      <c r="D7" s="50" t="s">
        <v>39</v>
      </c>
      <c r="E7" s="51"/>
      <c r="F7" s="51"/>
      <c r="G7" s="52"/>
      <c r="H7" s="57">
        <v>100000</v>
      </c>
      <c r="I7" s="57">
        <v>100000</v>
      </c>
      <c r="J7" s="57"/>
      <c r="K7" s="57"/>
      <c r="L7" s="57"/>
      <c r="M7" s="28"/>
      <c r="N7" s="4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</row>
    <row r="8" spans="2:32" ht="12.75" customHeight="1">
      <c r="B8" s="61"/>
      <c r="C8" s="44"/>
      <c r="D8" s="62" t="s">
        <v>41</v>
      </c>
      <c r="E8" s="63"/>
      <c r="F8" s="63"/>
      <c r="G8" s="65"/>
      <c r="H8" s="66">
        <v>100000</v>
      </c>
      <c r="I8" s="66">
        <v>100000</v>
      </c>
      <c r="J8" s="66"/>
      <c r="K8" s="66"/>
      <c r="L8" s="66"/>
      <c r="M8" s="28"/>
      <c r="N8" s="61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</row>
    <row r="9" spans="2:32" ht="12.75" customHeight="1">
      <c r="B9" s="68"/>
      <c r="C9" s="44"/>
      <c r="D9" s="62" t="s">
        <v>43</v>
      </c>
      <c r="E9" s="63"/>
      <c r="F9" s="63"/>
      <c r="G9" s="65"/>
      <c r="H9" s="66">
        <v>100000</v>
      </c>
      <c r="I9" s="66">
        <v>100000</v>
      </c>
      <c r="J9" s="66"/>
      <c r="K9" s="66"/>
      <c r="L9" s="66"/>
      <c r="M9" s="28"/>
      <c r="N9" s="68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</row>
    <row r="10" spans="2:32" ht="12.75" customHeight="1">
      <c r="B10" s="68"/>
      <c r="C10" s="44"/>
      <c r="D10" s="62" t="s">
        <v>44</v>
      </c>
      <c r="E10" s="63"/>
      <c r="F10" s="63"/>
      <c r="G10" s="65"/>
      <c r="H10" s="66">
        <v>75000</v>
      </c>
      <c r="I10" s="66">
        <v>75000</v>
      </c>
      <c r="J10" s="66"/>
      <c r="K10" s="66"/>
      <c r="L10" s="66"/>
      <c r="M10" s="28"/>
      <c r="N10" s="68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</row>
    <row r="11" spans="2:32" ht="12.75" customHeight="1">
      <c r="B11" s="61"/>
      <c r="C11" s="44"/>
      <c r="D11" s="62" t="s">
        <v>45</v>
      </c>
      <c r="E11" s="63"/>
      <c r="F11" s="63"/>
      <c r="G11" s="65"/>
      <c r="H11" s="66">
        <v>75000</v>
      </c>
      <c r="I11" s="66">
        <v>75000</v>
      </c>
      <c r="J11" s="66"/>
      <c r="K11" s="66"/>
      <c r="L11" s="66"/>
      <c r="M11" s="28"/>
      <c r="N11" s="61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</row>
    <row r="12" spans="2:32" ht="12.75" customHeight="1">
      <c r="B12" s="61"/>
      <c r="C12" s="44"/>
      <c r="D12" s="71" t="s">
        <v>46</v>
      </c>
      <c r="E12" s="72"/>
      <c r="F12" s="72"/>
      <c r="G12" s="73"/>
      <c r="H12" s="74">
        <v>100000</v>
      </c>
      <c r="I12" s="74">
        <v>100000</v>
      </c>
      <c r="J12" s="74"/>
      <c r="K12" s="74"/>
      <c r="L12" s="74"/>
      <c r="M12" s="28"/>
      <c r="N12" s="61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</row>
    <row r="13" spans="2:32" ht="19.5" customHeight="1">
      <c r="B13" s="61"/>
      <c r="C13" s="44"/>
      <c r="D13" s="754" t="s">
        <v>49</v>
      </c>
      <c r="E13" s="755"/>
      <c r="F13" s="755"/>
      <c r="G13" s="756"/>
      <c r="H13" s="77">
        <f t="shared" ref="H13:L13" si="3">SUM(H14:H16)+SUM(H20:H23)</f>
        <v>1110000</v>
      </c>
      <c r="I13" s="77">
        <f t="shared" si="3"/>
        <v>1210000</v>
      </c>
      <c r="J13" s="77">
        <f t="shared" si="3"/>
        <v>0</v>
      </c>
      <c r="K13" s="77">
        <f t="shared" si="3"/>
        <v>0</v>
      </c>
      <c r="L13" s="77">
        <f t="shared" si="3"/>
        <v>0</v>
      </c>
      <c r="M13" s="28"/>
      <c r="N13" s="61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</row>
    <row r="14" spans="2:32" ht="12.75" customHeight="1">
      <c r="B14" s="61"/>
      <c r="C14" s="44"/>
      <c r="D14" s="50" t="s">
        <v>54</v>
      </c>
      <c r="E14" s="51"/>
      <c r="F14" s="51"/>
      <c r="G14" s="52"/>
      <c r="H14" s="78">
        <v>80000</v>
      </c>
      <c r="I14" s="78">
        <v>80000</v>
      </c>
      <c r="J14" s="78"/>
      <c r="K14" s="78"/>
      <c r="L14" s="78"/>
      <c r="M14" s="28"/>
      <c r="N14" s="61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</row>
    <row r="15" spans="2:32" ht="12.75" customHeight="1">
      <c r="B15" s="61"/>
      <c r="C15" s="44"/>
      <c r="D15" s="62" t="s">
        <v>55</v>
      </c>
      <c r="E15" s="63"/>
      <c r="F15" s="63"/>
      <c r="G15" s="65"/>
      <c r="H15" s="81">
        <v>80000</v>
      </c>
      <c r="I15" s="81">
        <v>80000</v>
      </c>
      <c r="J15" s="81"/>
      <c r="K15" s="81"/>
      <c r="L15" s="81"/>
      <c r="M15" s="28"/>
      <c r="N15" s="61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</row>
    <row r="16" spans="2:32" ht="12.75" customHeight="1">
      <c r="B16" s="61"/>
      <c r="C16" s="44"/>
      <c r="D16" s="71" t="s">
        <v>58</v>
      </c>
      <c r="E16" s="72"/>
      <c r="F16" s="72"/>
      <c r="G16" s="73"/>
      <c r="H16" s="83">
        <f t="shared" ref="H16:L16" si="4">SUM(H17:H19)</f>
        <v>450000</v>
      </c>
      <c r="I16" s="83">
        <f t="shared" si="4"/>
        <v>450000</v>
      </c>
      <c r="J16" s="83">
        <f t="shared" si="4"/>
        <v>0</v>
      </c>
      <c r="K16" s="83">
        <f t="shared" si="4"/>
        <v>0</v>
      </c>
      <c r="L16" s="83">
        <f t="shared" si="4"/>
        <v>0</v>
      </c>
      <c r="M16" s="28"/>
      <c r="N16" s="61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</row>
    <row r="17" spans="2:37" ht="12.75" customHeight="1">
      <c r="B17" s="61"/>
      <c r="C17" s="44"/>
      <c r="D17" s="85" t="s">
        <v>60</v>
      </c>
      <c r="E17" s="51"/>
      <c r="F17" s="51"/>
      <c r="G17" s="52"/>
      <c r="H17" s="78">
        <v>150000</v>
      </c>
      <c r="I17" s="78">
        <v>150000</v>
      </c>
      <c r="J17" s="78"/>
      <c r="K17" s="78"/>
      <c r="L17" s="78"/>
      <c r="M17" s="28"/>
      <c r="N17" s="61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</row>
    <row r="18" spans="2:37" ht="12.75" customHeight="1">
      <c r="B18" s="61"/>
      <c r="C18" s="44"/>
      <c r="D18" s="88" t="s">
        <v>62</v>
      </c>
      <c r="E18" s="63"/>
      <c r="F18" s="63"/>
      <c r="G18" s="65"/>
      <c r="H18" s="81">
        <v>150000</v>
      </c>
      <c r="I18" s="81">
        <v>150000</v>
      </c>
      <c r="J18" s="81"/>
      <c r="K18" s="81"/>
      <c r="L18" s="81"/>
      <c r="M18" s="28"/>
      <c r="N18" s="61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</row>
    <row r="19" spans="2:37" ht="12.75" customHeight="1">
      <c r="B19" s="61"/>
      <c r="C19" s="44"/>
      <c r="D19" s="90" t="s">
        <v>63</v>
      </c>
      <c r="E19" s="72"/>
      <c r="F19" s="72"/>
      <c r="G19" s="73"/>
      <c r="H19" s="92">
        <v>150000</v>
      </c>
      <c r="I19" s="92">
        <v>150000</v>
      </c>
      <c r="J19" s="92"/>
      <c r="K19" s="92"/>
      <c r="L19" s="92"/>
      <c r="M19" s="28"/>
      <c r="N19" s="61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</row>
    <row r="20" spans="2:37" ht="12.75" customHeight="1">
      <c r="B20" s="61"/>
      <c r="C20" s="44"/>
      <c r="D20" s="50" t="s">
        <v>66</v>
      </c>
      <c r="E20" s="51"/>
      <c r="F20" s="51"/>
      <c r="G20" s="52"/>
      <c r="H20" s="78">
        <v>100000</v>
      </c>
      <c r="I20" s="78">
        <v>150000</v>
      </c>
      <c r="J20" s="78"/>
      <c r="K20" s="78"/>
      <c r="L20" s="78"/>
      <c r="M20" s="28"/>
      <c r="N20" s="61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</row>
    <row r="21" spans="2:37" ht="12.75" customHeight="1">
      <c r="B21" s="61"/>
      <c r="C21" s="44"/>
      <c r="D21" s="62" t="s">
        <v>68</v>
      </c>
      <c r="E21" s="63"/>
      <c r="F21" s="63"/>
      <c r="G21" s="65"/>
      <c r="H21" s="81">
        <v>100000</v>
      </c>
      <c r="I21" s="81">
        <v>150000</v>
      </c>
      <c r="J21" s="81"/>
      <c r="K21" s="81"/>
      <c r="L21" s="81"/>
      <c r="M21" s="28"/>
      <c r="N21" s="61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</row>
    <row r="22" spans="2:37" ht="12.75" customHeight="1">
      <c r="B22" s="61"/>
      <c r="C22" s="44"/>
      <c r="D22" s="62" t="s">
        <v>69</v>
      </c>
      <c r="E22" s="63"/>
      <c r="F22" s="63"/>
      <c r="G22" s="65"/>
      <c r="H22" s="81">
        <v>150000</v>
      </c>
      <c r="I22" s="81">
        <v>150000</v>
      </c>
      <c r="J22" s="81"/>
      <c r="K22" s="81"/>
      <c r="L22" s="81"/>
      <c r="M22" s="28"/>
      <c r="N22" s="61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</row>
    <row r="23" spans="2:37" ht="12.75" customHeight="1">
      <c r="B23" s="61"/>
      <c r="C23" s="44"/>
      <c r="D23" s="100" t="s">
        <v>70</v>
      </c>
      <c r="E23" s="103"/>
      <c r="F23" s="103"/>
      <c r="G23" s="104"/>
      <c r="H23" s="105">
        <v>150000</v>
      </c>
      <c r="I23" s="105">
        <v>150000</v>
      </c>
      <c r="J23" s="105"/>
      <c r="K23" s="105"/>
      <c r="L23" s="105"/>
      <c r="M23" s="28"/>
      <c r="N23" s="61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</row>
    <row r="24" spans="2:37" ht="19.5" customHeight="1">
      <c r="B24" s="61"/>
      <c r="C24" s="44"/>
      <c r="D24" s="757" t="s">
        <v>73</v>
      </c>
      <c r="E24" s="750"/>
      <c r="F24" s="750"/>
      <c r="G24" s="758"/>
      <c r="H24" s="106">
        <f t="shared" ref="H24:L24" si="5">+H6+H13</f>
        <v>1660000</v>
      </c>
      <c r="I24" s="106">
        <f t="shared" si="5"/>
        <v>1760000</v>
      </c>
      <c r="J24" s="106">
        <f t="shared" si="5"/>
        <v>0</v>
      </c>
      <c r="K24" s="106">
        <f t="shared" si="5"/>
        <v>0</v>
      </c>
      <c r="L24" s="107">
        <f t="shared" si="5"/>
        <v>0</v>
      </c>
      <c r="M24" s="28"/>
      <c r="N24" s="61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</row>
    <row r="25" spans="2:37" ht="9.75" customHeight="1">
      <c r="B25" s="61"/>
      <c r="C25" s="109"/>
      <c r="D25" s="110"/>
      <c r="E25" s="111"/>
      <c r="F25" s="111"/>
      <c r="G25" s="111"/>
      <c r="H25" s="111"/>
      <c r="I25" s="111"/>
      <c r="J25" s="111"/>
      <c r="K25" s="111"/>
      <c r="L25" s="111"/>
      <c r="M25" s="112"/>
      <c r="N25" s="61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</row>
    <row r="26" spans="2:37" ht="19.5" customHeight="1">
      <c r="C26" s="113">
        <v>2</v>
      </c>
      <c r="D26" s="740" t="s">
        <v>76</v>
      </c>
      <c r="E26" s="741"/>
      <c r="F26" s="741"/>
      <c r="G26" s="742"/>
      <c r="H26" s="114">
        <f>INICIO!J5</f>
        <v>2020</v>
      </c>
      <c r="I26" s="115">
        <f t="shared" ref="I26:L26" si="6">I5</f>
        <v>2019</v>
      </c>
      <c r="J26" s="115">
        <f t="shared" si="6"/>
        <v>2018</v>
      </c>
      <c r="K26" s="115">
        <f t="shared" si="6"/>
        <v>2017</v>
      </c>
      <c r="L26" s="117">
        <f t="shared" si="6"/>
        <v>2016</v>
      </c>
      <c r="M26" s="28"/>
      <c r="N26" s="61"/>
      <c r="O26" s="67"/>
      <c r="P26" s="67"/>
      <c r="Q26" s="67" t="s">
        <v>79</v>
      </c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</row>
    <row r="27" spans="2:37" ht="19.5" customHeight="1">
      <c r="B27" s="61"/>
      <c r="C27" s="44"/>
      <c r="D27" s="743" t="s">
        <v>80</v>
      </c>
      <c r="E27" s="744"/>
      <c r="F27" s="744"/>
      <c r="G27" s="745"/>
      <c r="H27" s="120">
        <f t="shared" ref="H27:L27" si="7">SUM(H32:H41)+H29</f>
        <v>1025000</v>
      </c>
      <c r="I27" s="120">
        <f t="shared" si="7"/>
        <v>1165000</v>
      </c>
      <c r="J27" s="120">
        <f t="shared" si="7"/>
        <v>0</v>
      </c>
      <c r="K27" s="120">
        <f t="shared" si="7"/>
        <v>0</v>
      </c>
      <c r="L27" s="120">
        <f t="shared" si="7"/>
        <v>0</v>
      </c>
      <c r="M27" s="28"/>
      <c r="N27" s="61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</row>
    <row r="28" spans="2:37" ht="12.75" customHeight="1">
      <c r="B28" s="61"/>
      <c r="C28" s="44"/>
      <c r="D28" s="122" t="s">
        <v>82</v>
      </c>
      <c r="E28" s="123"/>
      <c r="F28" s="123"/>
      <c r="G28" s="123"/>
      <c r="H28" s="124"/>
      <c r="I28" s="124"/>
      <c r="J28" s="124"/>
      <c r="K28" s="124"/>
      <c r="L28" s="124"/>
      <c r="M28" s="28"/>
      <c r="N28" s="61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</row>
    <row r="29" spans="2:37" ht="12.75" customHeight="1">
      <c r="B29" s="61"/>
      <c r="C29" s="44"/>
      <c r="D29" s="125" t="s">
        <v>85</v>
      </c>
      <c r="E29" s="123"/>
      <c r="F29" s="123"/>
      <c r="G29" s="123"/>
      <c r="H29" s="126">
        <f t="shared" ref="H29:L29" si="8">SUM(H30:H31)</f>
        <v>445000</v>
      </c>
      <c r="I29" s="126">
        <f t="shared" si="8"/>
        <v>585000</v>
      </c>
      <c r="J29" s="126">
        <f t="shared" si="8"/>
        <v>0</v>
      </c>
      <c r="K29" s="126">
        <f t="shared" si="8"/>
        <v>0</v>
      </c>
      <c r="L29" s="126">
        <f t="shared" si="8"/>
        <v>0</v>
      </c>
      <c r="M29" s="28"/>
      <c r="N29" s="61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</row>
    <row r="30" spans="2:37" ht="12.75" customHeight="1">
      <c r="B30" s="61"/>
      <c r="C30" s="44"/>
      <c r="D30" s="128" t="s">
        <v>87</v>
      </c>
      <c r="E30" s="129"/>
      <c r="F30" s="129"/>
      <c r="G30" s="129"/>
      <c r="H30" s="78">
        <v>320000</v>
      </c>
      <c r="I30" s="78">
        <v>485000</v>
      </c>
      <c r="J30" s="78"/>
      <c r="K30" s="78"/>
      <c r="L30" s="78"/>
      <c r="M30" s="28"/>
      <c r="N30" s="61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</row>
    <row r="31" spans="2:37" ht="12.75" customHeight="1">
      <c r="B31" s="61"/>
      <c r="C31" s="44"/>
      <c r="D31" s="132" t="s">
        <v>89</v>
      </c>
      <c r="E31" s="133"/>
      <c r="F31" s="133"/>
      <c r="G31" s="133"/>
      <c r="H31" s="92">
        <v>125000</v>
      </c>
      <c r="I31" s="92">
        <v>100000</v>
      </c>
      <c r="J31" s="92"/>
      <c r="K31" s="92"/>
      <c r="L31" s="92"/>
      <c r="M31" s="28"/>
      <c r="N31" s="61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</row>
    <row r="32" spans="2:37" ht="12.75" customHeight="1">
      <c r="B32" s="61"/>
      <c r="C32" s="44"/>
      <c r="D32" s="135" t="s">
        <v>91</v>
      </c>
      <c r="E32" s="129"/>
      <c r="F32" s="129"/>
      <c r="G32" s="129"/>
      <c r="H32" s="78">
        <v>75000</v>
      </c>
      <c r="I32" s="78">
        <v>75000</v>
      </c>
      <c r="J32" s="78"/>
      <c r="K32" s="78"/>
      <c r="L32" s="78"/>
      <c r="M32" s="28"/>
      <c r="N32" s="61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</row>
    <row r="33" spans="2:37" ht="12.75" customHeight="1">
      <c r="B33" s="61"/>
      <c r="C33" s="44"/>
      <c r="D33" s="136" t="s">
        <v>93</v>
      </c>
      <c r="E33" s="137"/>
      <c r="F33" s="137"/>
      <c r="G33" s="137"/>
      <c r="H33" s="78">
        <v>75000</v>
      </c>
      <c r="I33" s="78">
        <v>75000</v>
      </c>
      <c r="J33" s="78"/>
      <c r="K33" s="78"/>
      <c r="L33" s="78"/>
      <c r="M33" s="28"/>
      <c r="N33" s="61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</row>
    <row r="34" spans="2:37" ht="12.75" customHeight="1">
      <c r="B34" s="61"/>
      <c r="C34" s="44"/>
      <c r="D34" s="136" t="s">
        <v>94</v>
      </c>
      <c r="E34" s="137"/>
      <c r="F34" s="137"/>
      <c r="G34" s="137"/>
      <c r="H34" s="78">
        <v>75000</v>
      </c>
      <c r="I34" s="78">
        <v>75000</v>
      </c>
      <c r="J34" s="78"/>
      <c r="K34" s="78"/>
      <c r="L34" s="78"/>
      <c r="M34" s="28"/>
      <c r="N34" s="61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</row>
    <row r="35" spans="2:37" ht="12.75" customHeight="1">
      <c r="B35" s="61"/>
      <c r="C35" s="44"/>
      <c r="D35" s="136" t="s">
        <v>95</v>
      </c>
      <c r="E35" s="137"/>
      <c r="F35" s="137"/>
      <c r="G35" s="137"/>
      <c r="H35" s="78">
        <v>75000</v>
      </c>
      <c r="I35" s="78">
        <v>75000</v>
      </c>
      <c r="J35" s="78"/>
      <c r="K35" s="78"/>
      <c r="L35" s="78"/>
      <c r="M35" s="28"/>
      <c r="N35" s="61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</row>
    <row r="36" spans="2:37" ht="12.75" customHeight="1">
      <c r="B36" s="61"/>
      <c r="C36" s="44"/>
      <c r="D36" s="136" t="s">
        <v>96</v>
      </c>
      <c r="E36" s="137"/>
      <c r="F36" s="137"/>
      <c r="G36" s="137"/>
      <c r="H36" s="78">
        <v>75000</v>
      </c>
      <c r="I36" s="78">
        <v>75000</v>
      </c>
      <c r="J36" s="78"/>
      <c r="K36" s="78"/>
      <c r="L36" s="78"/>
      <c r="M36" s="28"/>
      <c r="N36" s="61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</row>
    <row r="37" spans="2:37" ht="12.75" customHeight="1">
      <c r="B37" s="61"/>
      <c r="C37" s="44"/>
      <c r="D37" s="136" t="s">
        <v>97</v>
      </c>
      <c r="E37" s="137"/>
      <c r="F37" s="137"/>
      <c r="G37" s="137"/>
      <c r="H37" s="78">
        <v>75000</v>
      </c>
      <c r="I37" s="78">
        <v>75000</v>
      </c>
      <c r="J37" s="78"/>
      <c r="K37" s="78"/>
      <c r="L37" s="78"/>
      <c r="M37" s="28"/>
      <c r="N37" s="61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</row>
    <row r="38" spans="2:37" ht="12.75" customHeight="1">
      <c r="B38" s="61"/>
      <c r="C38" s="44"/>
      <c r="D38" s="136" t="s">
        <v>99</v>
      </c>
      <c r="E38" s="137"/>
      <c r="F38" s="137"/>
      <c r="G38" s="137"/>
      <c r="H38" s="78">
        <v>75000</v>
      </c>
      <c r="I38" s="78">
        <v>75000</v>
      </c>
      <c r="J38" s="78"/>
      <c r="K38" s="78"/>
      <c r="L38" s="78"/>
      <c r="M38" s="28"/>
      <c r="N38" s="61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</row>
    <row r="39" spans="2:37" ht="12.75" customHeight="1">
      <c r="B39" s="61"/>
      <c r="C39" s="44"/>
      <c r="D39" s="139" t="s">
        <v>101</v>
      </c>
      <c r="E39" s="133"/>
      <c r="F39" s="133"/>
      <c r="G39" s="133"/>
      <c r="H39" s="140">
        <v>25000</v>
      </c>
      <c r="I39" s="140">
        <v>25000</v>
      </c>
      <c r="J39" s="140"/>
      <c r="K39" s="140"/>
      <c r="L39" s="140"/>
      <c r="M39" s="28"/>
      <c r="N39" s="61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</row>
    <row r="40" spans="2:37" ht="12.75" customHeight="1">
      <c r="B40" s="61"/>
      <c r="C40" s="44"/>
      <c r="D40" s="141" t="s">
        <v>103</v>
      </c>
      <c r="E40" s="142"/>
      <c r="F40" s="142"/>
      <c r="G40" s="142"/>
      <c r="H40" s="143">
        <v>15000</v>
      </c>
      <c r="I40" s="143">
        <v>15000</v>
      </c>
      <c r="J40" s="143"/>
      <c r="K40" s="143"/>
      <c r="L40" s="143"/>
      <c r="M40" s="28"/>
      <c r="N40" s="61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</row>
    <row r="41" spans="2:37" ht="12.75" customHeight="1">
      <c r="B41" s="61"/>
      <c r="C41" s="44"/>
      <c r="D41" s="141" t="s">
        <v>105</v>
      </c>
      <c r="E41" s="142"/>
      <c r="F41" s="142"/>
      <c r="G41" s="142"/>
      <c r="H41" s="143">
        <v>15000</v>
      </c>
      <c r="I41" s="143">
        <v>15000</v>
      </c>
      <c r="J41" s="143"/>
      <c r="K41" s="143"/>
      <c r="L41" s="143"/>
      <c r="M41" s="28"/>
      <c r="N41" s="61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7"/>
    </row>
    <row r="42" spans="2:37" ht="19.5" customHeight="1">
      <c r="B42" s="61"/>
      <c r="C42" s="44"/>
      <c r="D42" s="759" t="s">
        <v>106</v>
      </c>
      <c r="E42" s="755"/>
      <c r="F42" s="755"/>
      <c r="G42" s="756"/>
      <c r="H42" s="146">
        <f t="shared" ref="H42:L42" si="9">SUM(H48:H50)+H44+H43</f>
        <v>230000</v>
      </c>
      <c r="I42" s="146">
        <f t="shared" si="9"/>
        <v>190000</v>
      </c>
      <c r="J42" s="146">
        <f t="shared" si="9"/>
        <v>0</v>
      </c>
      <c r="K42" s="146">
        <f t="shared" si="9"/>
        <v>0</v>
      </c>
      <c r="L42" s="146">
        <f t="shared" si="9"/>
        <v>0</v>
      </c>
      <c r="M42" s="28"/>
      <c r="N42" s="61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AJ42" s="67"/>
      <c r="AK42" s="67"/>
    </row>
    <row r="43" spans="2:37" ht="12.75" customHeight="1">
      <c r="B43" s="61"/>
      <c r="C43" s="44"/>
      <c r="D43" s="147" t="s">
        <v>107</v>
      </c>
      <c r="E43" s="148"/>
      <c r="F43" s="148"/>
      <c r="G43" s="149"/>
      <c r="H43" s="78">
        <v>5000</v>
      </c>
      <c r="I43" s="78">
        <v>5000</v>
      </c>
      <c r="J43" s="78"/>
      <c r="K43" s="78"/>
      <c r="L43" s="78"/>
      <c r="M43" s="28"/>
      <c r="N43" s="61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AJ43" s="67"/>
      <c r="AK43" s="67"/>
    </row>
    <row r="44" spans="2:37" ht="12.75" customHeight="1">
      <c r="B44" s="61"/>
      <c r="C44" s="44"/>
      <c r="D44" s="150" t="s">
        <v>108</v>
      </c>
      <c r="E44" s="151"/>
      <c r="F44" s="151"/>
      <c r="G44" s="152"/>
      <c r="H44" s="153">
        <f t="shared" ref="H44:L44" si="10">SUM(H45:H47)</f>
        <v>75000</v>
      </c>
      <c r="I44" s="153">
        <f t="shared" si="10"/>
        <v>75000</v>
      </c>
      <c r="J44" s="153">
        <f t="shared" si="10"/>
        <v>0</v>
      </c>
      <c r="K44" s="153">
        <f t="shared" si="10"/>
        <v>0</v>
      </c>
      <c r="L44" s="153">
        <f t="shared" si="10"/>
        <v>0</v>
      </c>
      <c r="M44" s="28"/>
      <c r="N44" s="61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</row>
    <row r="45" spans="2:37" ht="12.75" customHeight="1">
      <c r="B45" s="61"/>
      <c r="C45" s="44"/>
      <c r="D45" s="154" t="s">
        <v>109</v>
      </c>
      <c r="E45" s="148"/>
      <c r="F45" s="148"/>
      <c r="G45" s="149"/>
      <c r="H45" s="78">
        <v>25000</v>
      </c>
      <c r="I45" s="78">
        <v>25000</v>
      </c>
      <c r="J45" s="78"/>
      <c r="K45" s="78"/>
      <c r="L45" s="78"/>
      <c r="M45" s="28"/>
      <c r="N45" s="61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</row>
    <row r="46" spans="2:37" ht="12.75" customHeight="1">
      <c r="B46" s="61"/>
      <c r="C46" s="44"/>
      <c r="D46" s="155" t="s">
        <v>110</v>
      </c>
      <c r="E46" s="156"/>
      <c r="F46" s="156"/>
      <c r="G46" s="157"/>
      <c r="H46" s="81">
        <v>25000</v>
      </c>
      <c r="I46" s="81">
        <v>25000</v>
      </c>
      <c r="J46" s="81"/>
      <c r="K46" s="81"/>
      <c r="L46" s="81"/>
      <c r="M46" s="28"/>
      <c r="N46" s="61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67"/>
      <c r="AH46" s="67"/>
      <c r="AI46" s="67"/>
      <c r="AJ46" s="67"/>
      <c r="AK46" s="67"/>
    </row>
    <row r="47" spans="2:37" ht="12.75" customHeight="1">
      <c r="B47" s="61"/>
      <c r="C47" s="44"/>
      <c r="D47" s="158" t="s">
        <v>111</v>
      </c>
      <c r="E47" s="159"/>
      <c r="F47" s="159"/>
      <c r="G47" s="160"/>
      <c r="H47" s="92">
        <v>25000</v>
      </c>
      <c r="I47" s="92">
        <v>25000</v>
      </c>
      <c r="J47" s="92"/>
      <c r="K47" s="92"/>
      <c r="L47" s="92"/>
      <c r="M47" s="28"/>
      <c r="N47" s="61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7"/>
      <c r="AK47" s="67"/>
    </row>
    <row r="48" spans="2:37" ht="12.75" customHeight="1">
      <c r="B48" s="61"/>
      <c r="C48" s="44"/>
      <c r="D48" s="147" t="s">
        <v>112</v>
      </c>
      <c r="E48" s="148"/>
      <c r="F48" s="148"/>
      <c r="G48" s="149"/>
      <c r="H48" s="78">
        <v>50000</v>
      </c>
      <c r="I48" s="78">
        <v>30000</v>
      </c>
      <c r="J48" s="78"/>
      <c r="K48" s="78"/>
      <c r="L48" s="78"/>
      <c r="M48" s="28"/>
      <c r="N48" s="61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67"/>
      <c r="AK48" s="67"/>
    </row>
    <row r="49" spans="2:37" ht="12.75" customHeight="1">
      <c r="B49" s="61"/>
      <c r="C49" s="44"/>
      <c r="D49" s="161" t="s">
        <v>113</v>
      </c>
      <c r="E49" s="156"/>
      <c r="F49" s="156"/>
      <c r="G49" s="157"/>
      <c r="H49" s="81">
        <v>50000</v>
      </c>
      <c r="I49" s="81">
        <v>30000</v>
      </c>
      <c r="J49" s="81"/>
      <c r="K49" s="81"/>
      <c r="L49" s="81"/>
      <c r="M49" s="28"/>
      <c r="N49" s="61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67"/>
      <c r="AG49" s="67"/>
      <c r="AH49" s="67"/>
      <c r="AI49" s="67"/>
      <c r="AJ49" s="67"/>
      <c r="AK49" s="67"/>
    </row>
    <row r="50" spans="2:37" ht="12.75" customHeight="1">
      <c r="B50" s="61"/>
      <c r="C50" s="44"/>
      <c r="D50" s="162" t="s">
        <v>114</v>
      </c>
      <c r="E50" s="159"/>
      <c r="F50" s="159"/>
      <c r="G50" s="160"/>
      <c r="H50" s="92">
        <v>50000</v>
      </c>
      <c r="I50" s="92">
        <v>50000</v>
      </c>
      <c r="J50" s="92"/>
      <c r="K50" s="92"/>
      <c r="L50" s="92"/>
      <c r="M50" s="28"/>
      <c r="N50" s="163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7"/>
      <c r="AK50" s="67"/>
    </row>
    <row r="51" spans="2:37" ht="19.5" customHeight="1">
      <c r="B51" s="61"/>
      <c r="C51" s="44"/>
      <c r="D51" s="759" t="s">
        <v>115</v>
      </c>
      <c r="E51" s="755"/>
      <c r="F51" s="755"/>
      <c r="G51" s="756"/>
      <c r="H51" s="146">
        <f t="shared" ref="H51:L51" si="11">SUM(H52:H54)+H58+H59+H62</f>
        <v>405000</v>
      </c>
      <c r="I51" s="146">
        <f t="shared" si="11"/>
        <v>405000</v>
      </c>
      <c r="J51" s="146">
        <f t="shared" si="11"/>
        <v>0</v>
      </c>
      <c r="K51" s="146">
        <f t="shared" si="11"/>
        <v>0</v>
      </c>
      <c r="L51" s="146">
        <f t="shared" si="11"/>
        <v>0</v>
      </c>
      <c r="M51" s="28"/>
      <c r="N51" s="163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67"/>
      <c r="AG51" s="67"/>
      <c r="AH51" s="67"/>
      <c r="AI51" s="67"/>
      <c r="AJ51" s="67"/>
      <c r="AK51" s="67"/>
    </row>
    <row r="52" spans="2:37" ht="12.75" customHeight="1">
      <c r="B52" s="61"/>
      <c r="C52" s="44"/>
      <c r="D52" s="147" t="s">
        <v>116</v>
      </c>
      <c r="E52" s="148"/>
      <c r="F52" s="148"/>
      <c r="G52" s="149"/>
      <c r="H52" s="78">
        <v>50000</v>
      </c>
      <c r="I52" s="78">
        <v>50000</v>
      </c>
      <c r="J52" s="78"/>
      <c r="K52" s="78"/>
      <c r="L52" s="78"/>
      <c r="M52" s="28"/>
      <c r="N52" s="61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67"/>
      <c r="AJ52" s="67"/>
      <c r="AK52" s="67"/>
    </row>
    <row r="53" spans="2:37" ht="12.75" customHeight="1">
      <c r="B53" s="61"/>
      <c r="C53" s="44"/>
      <c r="D53" s="161" t="s">
        <v>117</v>
      </c>
      <c r="E53" s="156"/>
      <c r="F53" s="156"/>
      <c r="G53" s="157"/>
      <c r="H53" s="81">
        <v>50000</v>
      </c>
      <c r="I53" s="81">
        <v>50000</v>
      </c>
      <c r="J53" s="81"/>
      <c r="K53" s="81"/>
      <c r="L53" s="81"/>
      <c r="M53" s="28"/>
      <c r="N53" s="61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67"/>
      <c r="AG53" s="67"/>
      <c r="AH53" s="67"/>
      <c r="AI53" s="67"/>
      <c r="AJ53" s="67"/>
      <c r="AK53" s="67"/>
    </row>
    <row r="54" spans="2:37" ht="12.75" customHeight="1">
      <c r="B54" s="61"/>
      <c r="C54" s="44"/>
      <c r="D54" s="150" t="s">
        <v>118</v>
      </c>
      <c r="E54" s="151"/>
      <c r="F54" s="151"/>
      <c r="G54" s="152"/>
      <c r="H54" s="153">
        <f t="shared" ref="H54:L54" si="12">SUM(H55:H57)</f>
        <v>75000</v>
      </c>
      <c r="I54" s="153">
        <f t="shared" si="12"/>
        <v>100000</v>
      </c>
      <c r="J54" s="153">
        <f t="shared" si="12"/>
        <v>0</v>
      </c>
      <c r="K54" s="153">
        <f t="shared" si="12"/>
        <v>0</v>
      </c>
      <c r="L54" s="153">
        <f t="shared" si="12"/>
        <v>0</v>
      </c>
      <c r="M54" s="28"/>
      <c r="N54" s="61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67"/>
      <c r="AH54" s="67"/>
      <c r="AI54" s="67"/>
      <c r="AJ54" s="67"/>
      <c r="AK54" s="67"/>
    </row>
    <row r="55" spans="2:37" ht="12.75" customHeight="1">
      <c r="B55" s="61"/>
      <c r="C55" s="44"/>
      <c r="D55" s="154" t="s">
        <v>109</v>
      </c>
      <c r="E55" s="148"/>
      <c r="F55" s="148"/>
      <c r="G55" s="149"/>
      <c r="H55" s="78">
        <v>25000</v>
      </c>
      <c r="I55" s="78">
        <v>25000</v>
      </c>
      <c r="J55" s="78"/>
      <c r="K55" s="78"/>
      <c r="L55" s="78"/>
      <c r="M55" s="28"/>
      <c r="N55" s="61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  <c r="AF55" s="67"/>
      <c r="AG55" s="67"/>
      <c r="AH55" s="67"/>
      <c r="AI55" s="67"/>
      <c r="AJ55" s="67"/>
      <c r="AK55" s="67"/>
    </row>
    <row r="56" spans="2:37" ht="12.75" customHeight="1">
      <c r="B56" s="61"/>
      <c r="C56" s="44"/>
      <c r="D56" s="155" t="s">
        <v>110</v>
      </c>
      <c r="E56" s="156"/>
      <c r="F56" s="156"/>
      <c r="G56" s="157"/>
      <c r="H56" s="81">
        <v>25000</v>
      </c>
      <c r="I56" s="81">
        <v>50000</v>
      </c>
      <c r="J56" s="81"/>
      <c r="K56" s="81"/>
      <c r="L56" s="81"/>
      <c r="M56" s="28"/>
      <c r="N56" s="61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</row>
    <row r="57" spans="2:37" ht="12.75" customHeight="1">
      <c r="B57" s="61"/>
      <c r="C57" s="44"/>
      <c r="D57" s="158" t="s">
        <v>119</v>
      </c>
      <c r="E57" s="159"/>
      <c r="F57" s="159"/>
      <c r="G57" s="160"/>
      <c r="H57" s="92">
        <v>25000</v>
      </c>
      <c r="I57" s="92">
        <v>25000</v>
      </c>
      <c r="J57" s="92"/>
      <c r="K57" s="92"/>
      <c r="L57" s="92"/>
      <c r="M57" s="28"/>
      <c r="N57" s="61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  <c r="AF57" s="67"/>
      <c r="AG57" s="67"/>
      <c r="AH57" s="67"/>
      <c r="AI57" s="67"/>
      <c r="AJ57" s="67"/>
      <c r="AK57" s="67"/>
    </row>
    <row r="58" spans="2:37" ht="12.75" customHeight="1">
      <c r="B58" s="61"/>
      <c r="C58" s="44"/>
      <c r="D58" s="147" t="s">
        <v>120</v>
      </c>
      <c r="E58" s="148"/>
      <c r="F58" s="148"/>
      <c r="G58" s="149"/>
      <c r="H58" s="78">
        <v>30000</v>
      </c>
      <c r="I58" s="78">
        <v>30000</v>
      </c>
      <c r="J58" s="78"/>
      <c r="K58" s="78"/>
      <c r="L58" s="78"/>
      <c r="M58" s="28"/>
      <c r="N58" s="61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  <c r="AC58" s="67"/>
      <c r="AD58" s="67"/>
      <c r="AE58" s="67"/>
      <c r="AF58" s="67"/>
      <c r="AG58" s="67"/>
      <c r="AH58" s="67"/>
      <c r="AI58" s="67"/>
      <c r="AJ58" s="67"/>
      <c r="AK58" s="67"/>
    </row>
    <row r="59" spans="2:37" ht="12.75" customHeight="1">
      <c r="B59" s="61"/>
      <c r="C59" s="44"/>
      <c r="D59" s="150" t="s">
        <v>121</v>
      </c>
      <c r="E59" s="151"/>
      <c r="F59" s="151"/>
      <c r="G59" s="164"/>
      <c r="H59" s="153">
        <f t="shared" ref="H59:L59" si="13">SUM(H60:H61)</f>
        <v>150000</v>
      </c>
      <c r="I59" s="153">
        <f t="shared" si="13"/>
        <v>150000</v>
      </c>
      <c r="J59" s="153">
        <f t="shared" si="13"/>
        <v>0</v>
      </c>
      <c r="K59" s="153">
        <f t="shared" si="13"/>
        <v>0</v>
      </c>
      <c r="L59" s="153">
        <f t="shared" si="13"/>
        <v>0</v>
      </c>
      <c r="M59" s="28"/>
      <c r="N59" s="61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  <c r="AF59" s="67"/>
      <c r="AG59" s="67"/>
      <c r="AH59" s="67"/>
      <c r="AI59" s="67"/>
      <c r="AJ59" s="67"/>
      <c r="AK59" s="67"/>
    </row>
    <row r="60" spans="2:37" ht="12.75" customHeight="1">
      <c r="B60" s="61"/>
      <c r="C60" s="44"/>
      <c r="D60" s="154" t="s">
        <v>122</v>
      </c>
      <c r="E60" s="148"/>
      <c r="F60" s="148"/>
      <c r="G60" s="149"/>
      <c r="H60" s="78">
        <v>75000</v>
      </c>
      <c r="I60" s="78">
        <v>75000</v>
      </c>
      <c r="J60" s="78"/>
      <c r="K60" s="78"/>
      <c r="L60" s="78"/>
      <c r="M60" s="28"/>
      <c r="N60" s="61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7"/>
      <c r="AI60" s="67"/>
      <c r="AJ60" s="67"/>
      <c r="AK60" s="67"/>
    </row>
    <row r="61" spans="2:37" ht="12.75" customHeight="1">
      <c r="B61" s="61"/>
      <c r="C61" s="44"/>
      <c r="D61" s="158" t="s">
        <v>123</v>
      </c>
      <c r="E61" s="159"/>
      <c r="F61" s="159"/>
      <c r="G61" s="160"/>
      <c r="H61" s="92">
        <v>75000</v>
      </c>
      <c r="I61" s="92">
        <v>75000</v>
      </c>
      <c r="J61" s="92"/>
      <c r="K61" s="92"/>
      <c r="L61" s="92"/>
      <c r="M61" s="28"/>
      <c r="N61" s="61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  <c r="AF61" s="67"/>
      <c r="AG61" s="67"/>
      <c r="AH61" s="67"/>
      <c r="AI61" s="67"/>
      <c r="AJ61" s="67"/>
      <c r="AK61" s="67"/>
    </row>
    <row r="62" spans="2:37" ht="12.75" customHeight="1">
      <c r="B62" s="61"/>
      <c r="C62" s="44"/>
      <c r="D62" s="165" t="s">
        <v>69</v>
      </c>
      <c r="E62" s="166"/>
      <c r="F62" s="166"/>
      <c r="G62" s="167"/>
      <c r="H62" s="168">
        <v>50000</v>
      </c>
      <c r="I62" s="168">
        <v>25000</v>
      </c>
      <c r="J62" s="168"/>
      <c r="K62" s="168"/>
      <c r="L62" s="168"/>
      <c r="M62" s="28"/>
      <c r="N62" s="61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  <c r="AF62" s="67"/>
      <c r="AG62" s="67"/>
      <c r="AH62" s="67"/>
      <c r="AI62" s="67"/>
      <c r="AJ62" s="67"/>
      <c r="AK62" s="67"/>
    </row>
    <row r="63" spans="2:37" ht="19.5" customHeight="1">
      <c r="B63" s="61"/>
      <c r="C63" s="44"/>
      <c r="D63" s="760" t="s">
        <v>124</v>
      </c>
      <c r="E63" s="741"/>
      <c r="F63" s="741"/>
      <c r="G63" s="761"/>
      <c r="H63" s="169">
        <f t="shared" ref="H63:L63" si="14">+H27+H42+H51</f>
        <v>1660000</v>
      </c>
      <c r="I63" s="169">
        <f t="shared" si="14"/>
        <v>1760000</v>
      </c>
      <c r="J63" s="169">
        <f t="shared" si="14"/>
        <v>0</v>
      </c>
      <c r="K63" s="169">
        <f t="shared" si="14"/>
        <v>0</v>
      </c>
      <c r="L63" s="170">
        <f t="shared" si="14"/>
        <v>0</v>
      </c>
      <c r="M63" s="28"/>
      <c r="N63" s="61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  <c r="AF63" s="67"/>
      <c r="AG63" s="67"/>
      <c r="AH63" s="67"/>
      <c r="AI63" s="67"/>
      <c r="AJ63" s="67"/>
      <c r="AK63" s="67"/>
    </row>
    <row r="64" spans="2:37" ht="9.75" customHeight="1">
      <c r="B64" s="61"/>
      <c r="C64" s="44"/>
      <c r="D64" s="171"/>
      <c r="E64" s="171"/>
      <c r="F64" s="171"/>
      <c r="G64" s="171"/>
      <c r="H64" s="172"/>
      <c r="I64" s="172"/>
      <c r="J64" s="172"/>
      <c r="K64" s="172"/>
      <c r="L64" s="172"/>
      <c r="M64" s="28"/>
      <c r="N64" s="61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7"/>
      <c r="AI64" s="67"/>
      <c r="AJ64" s="67"/>
      <c r="AK64" s="67"/>
    </row>
    <row r="65" spans="2:37" ht="19.5" customHeight="1">
      <c r="C65" s="113">
        <v>3</v>
      </c>
      <c r="D65" s="762" t="s">
        <v>125</v>
      </c>
      <c r="E65" s="763"/>
      <c r="F65" s="763"/>
      <c r="G65" s="764"/>
      <c r="H65" s="173">
        <f t="shared" ref="H65:L65" si="15">H26</f>
        <v>2020</v>
      </c>
      <c r="I65" s="174">
        <f t="shared" si="15"/>
        <v>2019</v>
      </c>
      <c r="J65" s="174">
        <f t="shared" si="15"/>
        <v>2018</v>
      </c>
      <c r="K65" s="174">
        <f t="shared" si="15"/>
        <v>2017</v>
      </c>
      <c r="L65" s="174">
        <f t="shared" si="15"/>
        <v>2016</v>
      </c>
      <c r="M65" s="28"/>
      <c r="N65" s="61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  <c r="AF65" s="67"/>
      <c r="AG65" s="67"/>
      <c r="AH65" s="67"/>
      <c r="AI65" s="67"/>
      <c r="AJ65" s="67"/>
      <c r="AK65" s="67"/>
    </row>
    <row r="66" spans="2:37" ht="12.75" customHeight="1">
      <c r="B66" s="61"/>
      <c r="C66" s="44"/>
      <c r="D66" s="175" t="s">
        <v>126</v>
      </c>
      <c r="E66" s="176"/>
      <c r="F66" s="176"/>
      <c r="G66" s="177"/>
      <c r="H66" s="178">
        <v>350000</v>
      </c>
      <c r="I66" s="178">
        <v>300000</v>
      </c>
      <c r="J66" s="178"/>
      <c r="K66" s="178"/>
      <c r="L66" s="178"/>
      <c r="M66" s="28"/>
      <c r="N66" s="61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  <c r="AC66" s="67"/>
      <c r="AD66" s="67"/>
      <c r="AE66" s="67"/>
      <c r="AF66" s="67"/>
      <c r="AG66" s="67"/>
      <c r="AH66" s="67"/>
      <c r="AI66" s="67"/>
      <c r="AJ66" s="67"/>
      <c r="AK66" s="67"/>
    </row>
    <row r="67" spans="2:37" ht="12.75" customHeight="1">
      <c r="B67" s="61"/>
      <c r="C67" s="44"/>
      <c r="D67" s="179" t="s">
        <v>127</v>
      </c>
      <c r="E67" s="180"/>
      <c r="F67" s="180"/>
      <c r="G67" s="181"/>
      <c r="H67" s="81">
        <v>250000</v>
      </c>
      <c r="I67" s="81">
        <v>200000</v>
      </c>
      <c r="J67" s="81"/>
      <c r="K67" s="81"/>
      <c r="L67" s="81"/>
      <c r="M67" s="28"/>
      <c r="N67" s="61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  <c r="AF67" s="67"/>
      <c r="AG67" s="67"/>
      <c r="AH67" s="67"/>
      <c r="AI67" s="67"/>
      <c r="AJ67" s="67"/>
      <c r="AK67" s="67"/>
    </row>
    <row r="68" spans="2:37" ht="12.75" customHeight="1">
      <c r="B68" s="61"/>
      <c r="C68" s="44"/>
      <c r="D68" s="179" t="s">
        <v>128</v>
      </c>
      <c r="E68" s="180"/>
      <c r="F68" s="180"/>
      <c r="G68" s="181"/>
      <c r="H68" s="92">
        <v>100000</v>
      </c>
      <c r="I68" s="92">
        <v>100000</v>
      </c>
      <c r="J68" s="92"/>
      <c r="K68" s="92"/>
      <c r="L68" s="92"/>
      <c r="M68" s="28"/>
      <c r="N68" s="61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  <c r="AA68" s="67"/>
      <c r="AB68" s="67"/>
      <c r="AC68" s="67"/>
      <c r="AD68" s="67"/>
      <c r="AE68" s="67"/>
      <c r="AF68" s="67"/>
      <c r="AG68" s="67"/>
      <c r="AH68" s="67"/>
      <c r="AI68" s="67"/>
      <c r="AJ68" s="67"/>
      <c r="AK68" s="67"/>
    </row>
    <row r="69" spans="2:37" ht="9.75" customHeight="1">
      <c r="B69" s="61"/>
      <c r="C69" s="182"/>
      <c r="D69" s="183"/>
      <c r="E69" s="183"/>
      <c r="F69" s="183"/>
      <c r="G69" s="183"/>
      <c r="H69" s="765"/>
      <c r="I69" s="766"/>
      <c r="J69" s="766"/>
      <c r="K69" s="766"/>
      <c r="L69" s="767"/>
      <c r="M69" s="184"/>
      <c r="N69" s="61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  <c r="AF69" s="67"/>
      <c r="AG69" s="67"/>
      <c r="AH69" s="67"/>
      <c r="AI69" s="67"/>
      <c r="AJ69" s="67"/>
      <c r="AK69" s="67"/>
    </row>
    <row r="70" spans="2:37" ht="12.75" customHeight="1"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7"/>
      <c r="AD70" s="67"/>
      <c r="AE70" s="67"/>
      <c r="AF70" s="67"/>
      <c r="AG70" s="67"/>
      <c r="AH70" s="67"/>
      <c r="AI70" s="67"/>
      <c r="AJ70" s="67"/>
      <c r="AK70" s="67"/>
    </row>
    <row r="71" spans="2:37" ht="12.75" customHeight="1">
      <c r="B71" s="18"/>
      <c r="H71" s="5"/>
      <c r="I71" s="5"/>
      <c r="J71" s="5"/>
      <c r="K71" s="5"/>
      <c r="L71" s="5"/>
    </row>
    <row r="72" spans="2:37" ht="12.75" customHeight="1">
      <c r="B72" s="18"/>
    </row>
    <row r="73" spans="2:37" ht="12.75" customHeight="1">
      <c r="B73" s="18"/>
    </row>
    <row r="74" spans="2:37" ht="12.75" customHeight="1">
      <c r="B74" s="18"/>
    </row>
    <row r="75" spans="2:37" ht="12.75" customHeight="1">
      <c r="B75" s="18"/>
    </row>
    <row r="76" spans="2:37" ht="12.75" customHeight="1">
      <c r="B76" s="18"/>
    </row>
    <row r="77" spans="2:37" ht="12.75" customHeight="1">
      <c r="B77" s="18"/>
    </row>
    <row r="78" spans="2:37" ht="12.75" customHeight="1">
      <c r="B78" s="18"/>
    </row>
    <row r="79" spans="2:37" ht="12.75" customHeight="1">
      <c r="B79" s="18"/>
    </row>
    <row r="80" spans="2:37" ht="12.75" customHeight="1">
      <c r="B80" s="18"/>
    </row>
    <row r="81" spans="2:2" ht="12.75" customHeight="1">
      <c r="B81" s="18"/>
    </row>
    <row r="82" spans="2:2" ht="12.75" customHeight="1">
      <c r="B82" s="18"/>
    </row>
    <row r="83" spans="2:2" ht="12.75" customHeight="1">
      <c r="B83" s="18"/>
    </row>
    <row r="84" spans="2:2" ht="12.75" customHeight="1">
      <c r="B84" s="18"/>
    </row>
    <row r="85" spans="2:2" ht="12.75" customHeight="1">
      <c r="B85" s="18"/>
    </row>
    <row r="86" spans="2:2" ht="12.75" customHeight="1">
      <c r="B86" s="18"/>
    </row>
    <row r="87" spans="2:2" ht="12.75" customHeight="1">
      <c r="B87" s="18"/>
    </row>
    <row r="88" spans="2:2" ht="12.75" customHeight="1"/>
    <row r="89" spans="2:2" ht="12.75" customHeight="1"/>
    <row r="90" spans="2:2" ht="12.75" customHeight="1"/>
    <row r="91" spans="2:2" ht="12.75" customHeight="1"/>
    <row r="92" spans="2:2" ht="12.75" customHeight="1"/>
    <row r="93" spans="2:2" ht="12.75" customHeight="1"/>
    <row r="94" spans="2:2" ht="12.75" customHeight="1"/>
    <row r="95" spans="2:2" ht="12.75" customHeight="1"/>
    <row r="96" spans="2:2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2">
    <mergeCell ref="D42:G42"/>
    <mergeCell ref="D51:G51"/>
    <mergeCell ref="D63:G63"/>
    <mergeCell ref="D65:G65"/>
    <mergeCell ref="H69:L69"/>
    <mergeCell ref="D26:G26"/>
    <mergeCell ref="D27:G27"/>
    <mergeCell ref="C3:M3"/>
    <mergeCell ref="D5:G5"/>
    <mergeCell ref="D6:G6"/>
    <mergeCell ref="D13:G13"/>
    <mergeCell ref="D24:G24"/>
  </mergeCells>
  <conditionalFormatting sqref="H4:L4">
    <cfRule type="cellIs" dxfId="21" priority="1" operator="equal">
      <formula>"NO CUADRA"</formula>
    </cfRule>
  </conditionalFormatting>
  <printOptions horizontalCentered="1" verticalCentered="1"/>
  <pageMargins left="0.39370078740157483" right="0.39370078740157483" top="0.39370078740157483" bottom="0.39370078740157483" header="0" footer="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00"/>
  </sheetPr>
  <dimension ref="B1:I1000"/>
  <sheetViews>
    <sheetView showGridLines="0" workbookViewId="0">
      <pane ySplit="1" topLeftCell="A2" activePane="bottomLeft" state="frozen"/>
      <selection pane="bottomLeft" activeCell="B3" sqref="B3"/>
    </sheetView>
  </sheetViews>
  <sheetFormatPr baseColWidth="10" defaultColWidth="14.42578125" defaultRowHeight="15" customHeight="1"/>
  <cols>
    <col min="1" max="1" width="41.140625" customWidth="1"/>
    <col min="2" max="2" width="33.85546875" customWidth="1"/>
    <col min="3" max="7" width="11.7109375" customWidth="1"/>
    <col min="8" max="26" width="10.7109375" customWidth="1"/>
  </cols>
  <sheetData>
    <row r="1" spans="2:9" ht="12.75" customHeight="1">
      <c r="B1" s="1"/>
      <c r="C1" s="2">
        <f>INICIO!J5</f>
        <v>2020</v>
      </c>
      <c r="D1" s="3">
        <f>DATOS!I5</f>
        <v>2019</v>
      </c>
      <c r="E1" s="3">
        <f>DATOS!J5</f>
        <v>2018</v>
      </c>
      <c r="F1" s="3">
        <f>DATOS!K5</f>
        <v>2017</v>
      </c>
      <c r="G1" s="3">
        <f>DATOS!L5</f>
        <v>2016</v>
      </c>
      <c r="H1" s="1"/>
      <c r="I1" s="1"/>
    </row>
    <row r="2" spans="2:9" ht="12.75" customHeight="1">
      <c r="B2" s="4" t="s">
        <v>0</v>
      </c>
      <c r="C2" s="5"/>
      <c r="D2" s="5"/>
      <c r="E2" s="5"/>
      <c r="F2" s="5"/>
      <c r="G2" s="5"/>
    </row>
    <row r="3" spans="2:9" ht="12.75" customHeight="1">
      <c r="C3" s="5"/>
      <c r="D3" s="5"/>
      <c r="E3" s="5"/>
      <c r="F3" s="5"/>
      <c r="G3" s="5"/>
    </row>
    <row r="4" spans="2:9" ht="12.75" customHeight="1">
      <c r="B4" s="6" t="s">
        <v>1</v>
      </c>
      <c r="C4" s="7">
        <f>+DATOS!H7+DATOS!H8</f>
        <v>200000</v>
      </c>
      <c r="D4" s="7">
        <f>+DATOS!I7+DATOS!I8</f>
        <v>200000</v>
      </c>
      <c r="E4" s="7">
        <f>+DATOS!J7+DATOS!J8</f>
        <v>0</v>
      </c>
      <c r="F4" s="7">
        <f>+DATOS!K7+DATOS!K8</f>
        <v>0</v>
      </c>
      <c r="G4" s="8">
        <f>+DATOS!L7+DATOS!L8</f>
        <v>0</v>
      </c>
    </row>
    <row r="5" spans="2:9" ht="12.75" customHeight="1">
      <c r="B5" s="9" t="s">
        <v>2</v>
      </c>
      <c r="C5" s="5">
        <f>+DATOS!H9+DATOS!H10+DATOS!H11</f>
        <v>250000</v>
      </c>
      <c r="D5" s="5">
        <f>+DATOS!I9+DATOS!I10+DATOS!I11</f>
        <v>250000</v>
      </c>
      <c r="E5" s="5">
        <f>+DATOS!J9+DATOS!J10+DATOS!J11</f>
        <v>0</v>
      </c>
      <c r="F5" s="5">
        <f>+DATOS!K9+DATOS!K10+DATOS!K11</f>
        <v>0</v>
      </c>
      <c r="G5" s="10">
        <f>+DATOS!L9+DATOS!L10+DATOS!L11</f>
        <v>0</v>
      </c>
    </row>
    <row r="6" spans="2:9" ht="12.75" customHeight="1">
      <c r="B6" s="11" t="s">
        <v>3</v>
      </c>
      <c r="C6" s="12">
        <f>+DATOS!H12</f>
        <v>100000</v>
      </c>
      <c r="D6" s="12">
        <f>+DATOS!I12</f>
        <v>100000</v>
      </c>
      <c r="E6" s="12">
        <f>+DATOS!J12</f>
        <v>0</v>
      </c>
      <c r="F6" s="12">
        <f>+DATOS!K12</f>
        <v>0</v>
      </c>
      <c r="G6" s="13">
        <f>+DATOS!L12</f>
        <v>0</v>
      </c>
    </row>
    <row r="7" spans="2:9" ht="12.75" customHeight="1">
      <c r="B7" s="14" t="s">
        <v>4</v>
      </c>
      <c r="C7" s="15">
        <f t="shared" ref="C7:G7" si="0">SUM(C4:C6)</f>
        <v>550000</v>
      </c>
      <c r="D7" s="15">
        <f t="shared" si="0"/>
        <v>550000</v>
      </c>
      <c r="E7" s="15">
        <f t="shared" si="0"/>
        <v>0</v>
      </c>
      <c r="F7" s="15">
        <f t="shared" si="0"/>
        <v>0</v>
      </c>
      <c r="G7" s="16">
        <f t="shared" si="0"/>
        <v>0</v>
      </c>
    </row>
    <row r="8" spans="2:9" ht="12.75" customHeight="1">
      <c r="B8" s="17"/>
      <c r="C8" s="5"/>
      <c r="D8" s="5"/>
      <c r="E8" s="5"/>
      <c r="F8" s="5"/>
      <c r="G8" s="10"/>
    </row>
    <row r="9" spans="2:9" ht="12.75" customHeight="1">
      <c r="B9" s="6" t="s">
        <v>5</v>
      </c>
      <c r="C9" s="7">
        <f>+DATOS!H15+DATOS!H14</f>
        <v>160000</v>
      </c>
      <c r="D9" s="7">
        <f>+DATOS!I15+DATOS!I14</f>
        <v>160000</v>
      </c>
      <c r="E9" s="7">
        <f>+DATOS!J15+DATOS!J14</f>
        <v>0</v>
      </c>
      <c r="F9" s="7">
        <f>+DATOS!K15+DATOS!K14</f>
        <v>0</v>
      </c>
      <c r="G9" s="8">
        <f>+DATOS!L15+DATOS!L14</f>
        <v>0</v>
      </c>
    </row>
    <row r="10" spans="2:9" ht="12.75" customHeight="1">
      <c r="B10" s="9" t="s">
        <v>6</v>
      </c>
      <c r="C10" s="5">
        <f>+DATOS!H17</f>
        <v>150000</v>
      </c>
      <c r="D10" s="5">
        <f>+DATOS!I17</f>
        <v>150000</v>
      </c>
      <c r="E10" s="5">
        <f>+DATOS!J17</f>
        <v>0</v>
      </c>
      <c r="F10" s="5">
        <f>+DATOS!K17</f>
        <v>0</v>
      </c>
      <c r="G10" s="10">
        <f>+DATOS!L17</f>
        <v>0</v>
      </c>
    </row>
    <row r="11" spans="2:9" ht="12.75" customHeight="1">
      <c r="B11" s="9" t="s">
        <v>7</v>
      </c>
      <c r="C11" s="5">
        <f>+DATOS!H18+DATOS!H19</f>
        <v>300000</v>
      </c>
      <c r="D11" s="5">
        <f>+DATOS!I18+DATOS!I19</f>
        <v>300000</v>
      </c>
      <c r="E11" s="5">
        <f>+DATOS!J18+DATOS!J19</f>
        <v>0</v>
      </c>
      <c r="F11" s="5">
        <f>+DATOS!K18+DATOS!K19</f>
        <v>0</v>
      </c>
      <c r="G11" s="10">
        <f>+DATOS!L18+DATOS!L19</f>
        <v>0</v>
      </c>
    </row>
    <row r="12" spans="2:9" ht="12.75" customHeight="1">
      <c r="B12" s="9" t="s">
        <v>8</v>
      </c>
      <c r="C12" s="5">
        <f>+DATOS!H20+DATOS!H21</f>
        <v>200000</v>
      </c>
      <c r="D12" s="5">
        <f>+DATOS!I20+DATOS!I21</f>
        <v>300000</v>
      </c>
      <c r="E12" s="5">
        <f>+DATOS!J20+DATOS!J21</f>
        <v>0</v>
      </c>
      <c r="F12" s="5">
        <f>+DATOS!K20+DATOS!K21</f>
        <v>0</v>
      </c>
      <c r="G12" s="10">
        <f>+DATOS!L20+DATOS!L21</f>
        <v>0</v>
      </c>
    </row>
    <row r="13" spans="2:9" ht="12.75" customHeight="1">
      <c r="B13" s="9" t="s">
        <v>9</v>
      </c>
      <c r="C13" s="5">
        <f>+DATOS!H22</f>
        <v>150000</v>
      </c>
      <c r="D13" s="5">
        <f>+DATOS!I22</f>
        <v>150000</v>
      </c>
      <c r="E13" s="5">
        <f>+DATOS!J22</f>
        <v>0</v>
      </c>
      <c r="F13" s="5">
        <f>+DATOS!K22</f>
        <v>0</v>
      </c>
      <c r="G13" s="10">
        <f>+DATOS!L22</f>
        <v>0</v>
      </c>
    </row>
    <row r="14" spans="2:9" ht="12.75" customHeight="1">
      <c r="B14" s="11" t="s">
        <v>10</v>
      </c>
      <c r="C14" s="12">
        <f>+DATOS!H23</f>
        <v>150000</v>
      </c>
      <c r="D14" s="12">
        <f>+DATOS!I23</f>
        <v>150000</v>
      </c>
      <c r="E14" s="12">
        <f>+DATOS!J23</f>
        <v>0</v>
      </c>
      <c r="F14" s="12">
        <f>+DATOS!K23</f>
        <v>0</v>
      </c>
      <c r="G14" s="13">
        <f>+DATOS!L23</f>
        <v>0</v>
      </c>
    </row>
    <row r="15" spans="2:9" ht="12.75" customHeight="1">
      <c r="B15" s="6" t="s">
        <v>11</v>
      </c>
      <c r="C15" s="7">
        <f t="shared" ref="C15:G15" si="1">SUM(C9:C14)</f>
        <v>1110000</v>
      </c>
      <c r="D15" s="7">
        <f t="shared" si="1"/>
        <v>1210000</v>
      </c>
      <c r="E15" s="7">
        <f t="shared" si="1"/>
        <v>0</v>
      </c>
      <c r="F15" s="7">
        <f t="shared" si="1"/>
        <v>0</v>
      </c>
      <c r="G15" s="8">
        <f t="shared" si="1"/>
        <v>0</v>
      </c>
    </row>
    <row r="16" spans="2:9" ht="12.75" customHeight="1">
      <c r="B16" s="6" t="s">
        <v>12</v>
      </c>
      <c r="C16" s="7">
        <f t="shared" ref="C16:G16" si="2">+C9</f>
        <v>160000</v>
      </c>
      <c r="D16" s="7">
        <f t="shared" si="2"/>
        <v>160000</v>
      </c>
      <c r="E16" s="7">
        <f t="shared" si="2"/>
        <v>0</v>
      </c>
      <c r="F16" s="7">
        <f t="shared" si="2"/>
        <v>0</v>
      </c>
      <c r="G16" s="8">
        <f t="shared" si="2"/>
        <v>0</v>
      </c>
    </row>
    <row r="17" spans="2:7" ht="12.75" customHeight="1">
      <c r="B17" s="9" t="s">
        <v>13</v>
      </c>
      <c r="C17" s="5">
        <f t="shared" ref="C17:G17" si="3">+C13+C12+C10+C11</f>
        <v>800000</v>
      </c>
      <c r="D17" s="5">
        <f t="shared" si="3"/>
        <v>900000</v>
      </c>
      <c r="E17" s="5">
        <f t="shared" si="3"/>
        <v>0</v>
      </c>
      <c r="F17" s="5">
        <f t="shared" si="3"/>
        <v>0</v>
      </c>
      <c r="G17" s="10">
        <f t="shared" si="3"/>
        <v>0</v>
      </c>
    </row>
    <row r="18" spans="2:7" ht="12.75" customHeight="1">
      <c r="B18" s="11" t="s">
        <v>14</v>
      </c>
      <c r="C18" s="12">
        <f t="shared" ref="C18:G18" si="4">+C14</f>
        <v>150000</v>
      </c>
      <c r="D18" s="12">
        <f t="shared" si="4"/>
        <v>150000</v>
      </c>
      <c r="E18" s="12">
        <f t="shared" si="4"/>
        <v>0</v>
      </c>
      <c r="F18" s="12">
        <f t="shared" si="4"/>
        <v>0</v>
      </c>
      <c r="G18" s="13">
        <f t="shared" si="4"/>
        <v>0</v>
      </c>
    </row>
    <row r="19" spans="2:7" ht="12.75" customHeight="1">
      <c r="B19" s="17" t="s">
        <v>15</v>
      </c>
      <c r="C19" s="5"/>
      <c r="D19" s="5"/>
      <c r="E19" s="5"/>
      <c r="F19" s="5"/>
      <c r="G19" s="10"/>
    </row>
    <row r="20" spans="2:7" ht="12.75" customHeight="1">
      <c r="B20" s="14"/>
      <c r="C20" s="15">
        <f t="shared" ref="C20:G20" si="5">+C15+C7</f>
        <v>1660000</v>
      </c>
      <c r="D20" s="15">
        <f t="shared" si="5"/>
        <v>1760000</v>
      </c>
      <c r="E20" s="15">
        <f t="shared" si="5"/>
        <v>0</v>
      </c>
      <c r="F20" s="15">
        <f t="shared" si="5"/>
        <v>0</v>
      </c>
      <c r="G20" s="16">
        <f t="shared" si="5"/>
        <v>0</v>
      </c>
    </row>
    <row r="21" spans="2:7" ht="12.75" customHeight="1">
      <c r="B21" s="17"/>
      <c r="C21" s="5"/>
      <c r="D21" s="5"/>
      <c r="E21" s="5"/>
      <c r="F21" s="5"/>
      <c r="G21" s="10"/>
    </row>
    <row r="22" spans="2:7" ht="12.75" customHeight="1">
      <c r="B22" s="17" t="s">
        <v>16</v>
      </c>
      <c r="C22" s="5"/>
      <c r="D22" s="5"/>
      <c r="E22" s="5"/>
      <c r="F22" s="5"/>
      <c r="G22" s="10"/>
    </row>
    <row r="23" spans="2:7" ht="12.75" customHeight="1">
      <c r="B23" s="6" t="s">
        <v>17</v>
      </c>
      <c r="C23" s="7">
        <f>+DATOS!H30+DATOS!H31</f>
        <v>445000</v>
      </c>
      <c r="D23" s="7">
        <f>+DATOS!I30+DATOS!I31</f>
        <v>585000</v>
      </c>
      <c r="E23" s="7">
        <f>+DATOS!J30+DATOS!J31</f>
        <v>0</v>
      </c>
      <c r="F23" s="7">
        <f>+DATOS!K30+DATOS!K31</f>
        <v>0</v>
      </c>
      <c r="G23" s="8">
        <f>+DATOS!L30+DATOS!L31</f>
        <v>0</v>
      </c>
    </row>
    <row r="24" spans="2:7" ht="12.75" customHeight="1">
      <c r="B24" s="9" t="s">
        <v>18</v>
      </c>
      <c r="C24" s="5">
        <f>+DATOS!H32+DATOS!H33+DATOS!H34+DATOS!H35+DATOS!H36+DATOS!H37+DATOS!H38+DATOS!H39+DATOS!H41</f>
        <v>565000</v>
      </c>
      <c r="D24" s="5">
        <f>+DATOS!I32+DATOS!I33+DATOS!I34+DATOS!I35+DATOS!I36+DATOS!I37+DATOS!I38+DATOS!I39+DATOS!I41</f>
        <v>565000</v>
      </c>
      <c r="E24" s="5">
        <f>+DATOS!J32+DATOS!J33+DATOS!J34+DATOS!J35+DATOS!J36+DATOS!J37+DATOS!J38+DATOS!J39+DATOS!J41</f>
        <v>0</v>
      </c>
      <c r="F24" s="5">
        <f>+DATOS!K32+DATOS!K33+DATOS!K34+DATOS!K35+DATOS!K36+DATOS!K37+DATOS!K38+DATOS!K39+DATOS!K41</f>
        <v>0</v>
      </c>
      <c r="G24" s="10">
        <f>+DATOS!L32+DATOS!L33+DATOS!L34+DATOS!L35+DATOS!L36+DATOS!L37+DATOS!L38+DATOS!L39+DATOS!L41</f>
        <v>0</v>
      </c>
    </row>
    <row r="25" spans="2:7" ht="12.75" customHeight="1">
      <c r="B25" s="11" t="s">
        <v>22</v>
      </c>
      <c r="C25" s="12">
        <f>+DATOS!H40</f>
        <v>15000</v>
      </c>
      <c r="D25" s="12">
        <f>+DATOS!I40</f>
        <v>15000</v>
      </c>
      <c r="E25" s="12">
        <f>+DATOS!J40</f>
        <v>0</v>
      </c>
      <c r="F25" s="12">
        <f>+DATOS!K40</f>
        <v>0</v>
      </c>
      <c r="G25" s="13">
        <f>+DATOS!L40</f>
        <v>0</v>
      </c>
    </row>
    <row r="26" spans="2:7" ht="12.75" customHeight="1">
      <c r="B26" s="11" t="s">
        <v>26</v>
      </c>
      <c r="C26" s="12">
        <f t="shared" ref="C26:G26" si="6">SUM(C23:C25)</f>
        <v>1025000</v>
      </c>
      <c r="D26" s="12">
        <f t="shared" si="6"/>
        <v>1165000</v>
      </c>
      <c r="E26" s="12">
        <f t="shared" si="6"/>
        <v>0</v>
      </c>
      <c r="F26" s="12">
        <f t="shared" si="6"/>
        <v>0</v>
      </c>
      <c r="G26" s="13">
        <f t="shared" si="6"/>
        <v>0</v>
      </c>
    </row>
    <row r="27" spans="2:7" ht="12.75" customHeight="1">
      <c r="B27" s="17"/>
      <c r="C27" s="5"/>
      <c r="D27" s="5"/>
      <c r="E27" s="5"/>
      <c r="F27" s="5"/>
      <c r="G27" s="10"/>
    </row>
    <row r="28" spans="2:7" ht="12.75" customHeight="1">
      <c r="B28" s="17" t="s">
        <v>28</v>
      </c>
      <c r="C28" s="5"/>
      <c r="D28" s="5"/>
      <c r="E28" s="5"/>
      <c r="F28" s="5"/>
      <c r="G28" s="10"/>
    </row>
    <row r="29" spans="2:7" ht="12.75" customHeight="1">
      <c r="B29" s="6" t="s">
        <v>29</v>
      </c>
      <c r="C29" s="7">
        <f>+DATOS!H43</f>
        <v>5000</v>
      </c>
      <c r="D29" s="7">
        <f>+DATOS!I43</f>
        <v>5000</v>
      </c>
      <c r="E29" s="7">
        <f>+DATOS!J43</f>
        <v>0</v>
      </c>
      <c r="F29" s="7">
        <f>+DATOS!K43</f>
        <v>0</v>
      </c>
      <c r="G29" s="8">
        <f>+DATOS!L43</f>
        <v>0</v>
      </c>
    </row>
    <row r="30" spans="2:7" ht="12.75" customHeight="1">
      <c r="B30" s="9" t="s">
        <v>32</v>
      </c>
      <c r="C30" s="5">
        <f>+DATOS!H45+DATOS!H46</f>
        <v>50000</v>
      </c>
      <c r="D30" s="5">
        <f>+DATOS!I45+DATOS!I46</f>
        <v>50000</v>
      </c>
      <c r="E30" s="5">
        <f>+DATOS!J45+DATOS!J46</f>
        <v>0</v>
      </c>
      <c r="F30" s="5">
        <f>+DATOS!K45+DATOS!K46</f>
        <v>0</v>
      </c>
      <c r="G30" s="10">
        <f>+DATOS!L45+DATOS!L46</f>
        <v>0</v>
      </c>
    </row>
    <row r="31" spans="2:7" ht="12.75" customHeight="1">
      <c r="B31" s="9" t="s">
        <v>33</v>
      </c>
      <c r="C31" s="5">
        <f>+DATOS!H47+DATOS!H48</f>
        <v>75000</v>
      </c>
      <c r="D31" s="5">
        <f>+DATOS!I47+DATOS!I48</f>
        <v>55000</v>
      </c>
      <c r="E31" s="5">
        <f>+DATOS!J47+DATOS!J48</f>
        <v>0</v>
      </c>
      <c r="F31" s="5">
        <f>+DATOS!K47+DATOS!K48</f>
        <v>0</v>
      </c>
      <c r="G31" s="10">
        <f>+DATOS!L47+DATOS!L48</f>
        <v>0</v>
      </c>
    </row>
    <row r="32" spans="2:7" ht="12.75" customHeight="1">
      <c r="B32" s="11" t="s">
        <v>34</v>
      </c>
      <c r="C32" s="12">
        <f>+DATOS!H49+DATOS!H50</f>
        <v>100000</v>
      </c>
      <c r="D32" s="12">
        <f>+DATOS!I49+DATOS!I50</f>
        <v>80000</v>
      </c>
      <c r="E32" s="12">
        <f>+DATOS!J49+DATOS!J50</f>
        <v>0</v>
      </c>
      <c r="F32" s="12">
        <f>+DATOS!K49+DATOS!K50</f>
        <v>0</v>
      </c>
      <c r="G32" s="13">
        <f>+DATOS!L49+DATOS!L50</f>
        <v>0</v>
      </c>
    </row>
    <row r="33" spans="2:7" ht="12.75" customHeight="1">
      <c r="B33" s="14" t="s">
        <v>28</v>
      </c>
      <c r="C33" s="15">
        <f t="shared" ref="C33:G33" si="7">SUM(C29:C32)</f>
        <v>230000</v>
      </c>
      <c r="D33" s="15">
        <f t="shared" si="7"/>
        <v>190000</v>
      </c>
      <c r="E33" s="15">
        <f t="shared" si="7"/>
        <v>0</v>
      </c>
      <c r="F33" s="15">
        <f t="shared" si="7"/>
        <v>0</v>
      </c>
      <c r="G33" s="16">
        <f t="shared" si="7"/>
        <v>0</v>
      </c>
    </row>
    <row r="34" spans="2:7" ht="12.75" customHeight="1">
      <c r="B34" s="17"/>
      <c r="C34" s="5"/>
      <c r="D34" s="5"/>
      <c r="E34" s="5"/>
      <c r="F34" s="5"/>
      <c r="G34" s="10"/>
    </row>
    <row r="35" spans="2:7" ht="12.75" customHeight="1">
      <c r="B35" s="17" t="s">
        <v>35</v>
      </c>
      <c r="C35" s="5"/>
      <c r="D35" s="5"/>
      <c r="E35" s="5"/>
      <c r="F35" s="5"/>
      <c r="G35" s="10"/>
    </row>
    <row r="36" spans="2:7" ht="12.75" customHeight="1">
      <c r="B36" s="6" t="s">
        <v>29</v>
      </c>
      <c r="C36" s="7">
        <f>+DATOS!H53</f>
        <v>50000</v>
      </c>
      <c r="D36" s="7">
        <f>+DATOS!I53</f>
        <v>50000</v>
      </c>
      <c r="E36" s="7">
        <f>+DATOS!J53</f>
        <v>0</v>
      </c>
      <c r="F36" s="7">
        <f>+DATOS!K53</f>
        <v>0</v>
      </c>
      <c r="G36" s="8">
        <f>+DATOS!L53</f>
        <v>0</v>
      </c>
    </row>
    <row r="37" spans="2:7" ht="12.75" customHeight="1">
      <c r="B37" s="9" t="s">
        <v>37</v>
      </c>
      <c r="C37" s="5">
        <f>+DATOS!H55+DATOS!H56</f>
        <v>50000</v>
      </c>
      <c r="D37" s="5">
        <f>+DATOS!I55+DATOS!I56</f>
        <v>75000</v>
      </c>
      <c r="E37" s="5">
        <f>+DATOS!J55+DATOS!J56</f>
        <v>0</v>
      </c>
      <c r="F37" s="5">
        <f>+DATOS!K55+DATOS!K56</f>
        <v>0</v>
      </c>
      <c r="G37" s="10">
        <f>+DATOS!L55+DATOS!L56</f>
        <v>0</v>
      </c>
    </row>
    <row r="38" spans="2:7" ht="12.75" customHeight="1">
      <c r="B38" s="9" t="s">
        <v>38</v>
      </c>
      <c r="C38" s="5">
        <f>+DATOS!H52+DATOS!H57</f>
        <v>75000</v>
      </c>
      <c r="D38" s="5">
        <f>+DATOS!I52+DATOS!I57</f>
        <v>75000</v>
      </c>
      <c r="E38" s="5">
        <f>+DATOS!J52+DATOS!J57</f>
        <v>0</v>
      </c>
      <c r="F38" s="5">
        <f>+DATOS!K52+DATOS!K57</f>
        <v>0</v>
      </c>
      <c r="G38" s="10">
        <f>+DATOS!L52+DATOS!L57</f>
        <v>0</v>
      </c>
    </row>
    <row r="39" spans="2:7" ht="12.75" customHeight="1">
      <c r="B39" s="9" t="s">
        <v>40</v>
      </c>
      <c r="C39" s="5">
        <f>+DATOS!H60</f>
        <v>75000</v>
      </c>
      <c r="D39" s="5">
        <f>+DATOS!I60</f>
        <v>75000</v>
      </c>
      <c r="E39" s="5">
        <f>+DATOS!J60</f>
        <v>0</v>
      </c>
      <c r="F39" s="5">
        <f>+DATOS!K60</f>
        <v>0</v>
      </c>
      <c r="G39" s="10">
        <f>+DATOS!L60</f>
        <v>0</v>
      </c>
    </row>
    <row r="40" spans="2:7" ht="12.75" customHeight="1">
      <c r="B40" s="9" t="s">
        <v>42</v>
      </c>
      <c r="C40" s="5">
        <f>+DATOS!H61+DATOS!H58</f>
        <v>105000</v>
      </c>
      <c r="D40" s="5">
        <f>+DATOS!I61+DATOS!I58</f>
        <v>105000</v>
      </c>
      <c r="E40" s="5">
        <f>+DATOS!J61+DATOS!J58</f>
        <v>0</v>
      </c>
      <c r="F40" s="5">
        <f>+DATOS!K61+DATOS!K58</f>
        <v>0</v>
      </c>
      <c r="G40" s="10">
        <f>+DATOS!L61+DATOS!L58</f>
        <v>0</v>
      </c>
    </row>
    <row r="41" spans="2:7" ht="12.75" customHeight="1">
      <c r="B41" s="11" t="s">
        <v>9</v>
      </c>
      <c r="C41" s="12">
        <f>+DATOS!H62</f>
        <v>50000</v>
      </c>
      <c r="D41" s="12">
        <f>+DATOS!I62</f>
        <v>25000</v>
      </c>
      <c r="E41" s="12">
        <f>+DATOS!J62</f>
        <v>0</v>
      </c>
      <c r="F41" s="12">
        <f>+DATOS!K62</f>
        <v>0</v>
      </c>
      <c r="G41" s="13">
        <f>+DATOS!L62</f>
        <v>0</v>
      </c>
    </row>
    <row r="42" spans="2:7" ht="12.75" customHeight="1">
      <c r="B42" s="14" t="s">
        <v>35</v>
      </c>
      <c r="C42" s="15">
        <f t="shared" ref="C42:G42" si="8">SUM(C36:C41)</f>
        <v>405000</v>
      </c>
      <c r="D42" s="15">
        <f t="shared" si="8"/>
        <v>405000</v>
      </c>
      <c r="E42" s="15">
        <f t="shared" si="8"/>
        <v>0</v>
      </c>
      <c r="F42" s="15">
        <f t="shared" si="8"/>
        <v>0</v>
      </c>
      <c r="G42" s="16">
        <f t="shared" si="8"/>
        <v>0</v>
      </c>
    </row>
    <row r="43" spans="2:7" ht="12.75" customHeight="1">
      <c r="B43" s="17"/>
      <c r="C43" s="5"/>
      <c r="D43" s="5"/>
      <c r="E43" s="5"/>
      <c r="F43" s="5"/>
      <c r="G43" s="10"/>
    </row>
    <row r="44" spans="2:7" ht="12.75" customHeight="1">
      <c r="B44" s="14" t="s">
        <v>47</v>
      </c>
      <c r="C44" s="15">
        <f t="shared" ref="C44:G44" si="9">+C42+C33</f>
        <v>635000</v>
      </c>
      <c r="D44" s="15">
        <f t="shared" si="9"/>
        <v>595000</v>
      </c>
      <c r="E44" s="15">
        <f t="shared" si="9"/>
        <v>0</v>
      </c>
      <c r="F44" s="15">
        <f t="shared" si="9"/>
        <v>0</v>
      </c>
      <c r="G44" s="16">
        <f t="shared" si="9"/>
        <v>0</v>
      </c>
    </row>
    <row r="45" spans="2:7" ht="12.75" customHeight="1">
      <c r="B45" s="17" t="s">
        <v>48</v>
      </c>
      <c r="C45" s="5"/>
      <c r="D45" s="5"/>
      <c r="E45" s="5"/>
      <c r="F45" s="5"/>
      <c r="G45" s="10"/>
    </row>
    <row r="46" spans="2:7" ht="12.75" customHeight="1">
      <c r="B46" s="14" t="s">
        <v>48</v>
      </c>
      <c r="C46" s="15">
        <f t="shared" ref="C46:G46" si="10">+C44+C26</f>
        <v>1660000</v>
      </c>
      <c r="D46" s="15">
        <f t="shared" si="10"/>
        <v>1760000</v>
      </c>
      <c r="E46" s="15">
        <f t="shared" si="10"/>
        <v>0</v>
      </c>
      <c r="F46" s="15">
        <f t="shared" si="10"/>
        <v>0</v>
      </c>
      <c r="G46" s="16">
        <f t="shared" si="10"/>
        <v>0</v>
      </c>
    </row>
    <row r="47" spans="2:7" ht="12.75" customHeight="1">
      <c r="B47" s="17"/>
      <c r="G47" s="76"/>
    </row>
    <row r="48" spans="2:7" ht="12.75" customHeight="1">
      <c r="B48" s="17" t="s">
        <v>50</v>
      </c>
      <c r="G48" s="76"/>
    </row>
    <row r="49" spans="2:9" ht="12.75" customHeight="1">
      <c r="B49" s="6" t="s">
        <v>51</v>
      </c>
      <c r="C49" s="7">
        <f t="shared" ref="C49:G49" si="11">ROUND(C20,0)</f>
        <v>1660000</v>
      </c>
      <c r="D49" s="7">
        <f t="shared" si="11"/>
        <v>1760000</v>
      </c>
      <c r="E49" s="7">
        <f t="shared" si="11"/>
        <v>0</v>
      </c>
      <c r="F49" s="7">
        <f t="shared" si="11"/>
        <v>0</v>
      </c>
      <c r="G49" s="8">
        <f t="shared" si="11"/>
        <v>0</v>
      </c>
    </row>
    <row r="50" spans="2:9" ht="12.75" customHeight="1">
      <c r="B50" s="9" t="s">
        <v>52</v>
      </c>
      <c r="C50" s="5">
        <f t="shared" ref="C50:G50" si="12">ROUND(C46,0)</f>
        <v>1660000</v>
      </c>
      <c r="D50" s="5">
        <f t="shared" si="12"/>
        <v>1760000</v>
      </c>
      <c r="E50" s="5">
        <f t="shared" si="12"/>
        <v>0</v>
      </c>
      <c r="F50" s="5">
        <f t="shared" si="12"/>
        <v>0</v>
      </c>
      <c r="G50" s="10">
        <f t="shared" si="12"/>
        <v>0</v>
      </c>
    </row>
    <row r="51" spans="2:9" ht="12.75" customHeight="1">
      <c r="B51" s="11" t="s">
        <v>53</v>
      </c>
      <c r="C51" s="79" t="str">
        <f t="shared" ref="C51:G51" si="13">IF(C50=C49,"OK","NO")</f>
        <v>OK</v>
      </c>
      <c r="D51" s="79" t="str">
        <f t="shared" si="13"/>
        <v>OK</v>
      </c>
      <c r="E51" s="79" t="str">
        <f t="shared" si="13"/>
        <v>OK</v>
      </c>
      <c r="F51" s="79" t="str">
        <f t="shared" si="13"/>
        <v>OK</v>
      </c>
      <c r="G51" s="80" t="str">
        <f t="shared" si="13"/>
        <v>OK</v>
      </c>
    </row>
    <row r="52" spans="2:9" ht="12.75" customHeight="1">
      <c r="B52" s="82" t="s">
        <v>56</v>
      </c>
    </row>
    <row r="53" spans="2:9" ht="12.75" customHeight="1">
      <c r="B53" s="17"/>
    </row>
    <row r="54" spans="2:9" ht="12.75" customHeight="1">
      <c r="B54" s="14" t="s">
        <v>57</v>
      </c>
      <c r="C54" s="15">
        <f t="shared" ref="C54:G54" si="14">+C15-C42</f>
        <v>705000</v>
      </c>
      <c r="D54" s="15">
        <f t="shared" si="14"/>
        <v>805000</v>
      </c>
      <c r="E54" s="15">
        <f t="shared" si="14"/>
        <v>0</v>
      </c>
      <c r="F54" s="15">
        <f t="shared" si="14"/>
        <v>0</v>
      </c>
      <c r="G54" s="15">
        <f t="shared" si="14"/>
        <v>0</v>
      </c>
    </row>
    <row r="55" spans="2:9" ht="12.75" customHeight="1">
      <c r="B55" s="17"/>
    </row>
    <row r="56" spans="2:9" ht="12.75" customHeight="1">
      <c r="B56" s="6" t="s">
        <v>59</v>
      </c>
      <c r="C56" s="84">
        <f t="shared" ref="C56:G56" si="15">IF(C42=0,0,C15/C42)</f>
        <v>2.7407407407407409</v>
      </c>
      <c r="D56" s="84">
        <f t="shared" si="15"/>
        <v>2.9876543209876543</v>
      </c>
      <c r="E56" s="84">
        <f t="shared" si="15"/>
        <v>0</v>
      </c>
      <c r="F56" s="84">
        <f t="shared" si="15"/>
        <v>0</v>
      </c>
      <c r="G56" s="86">
        <f t="shared" si="15"/>
        <v>0</v>
      </c>
      <c r="H56" s="87"/>
      <c r="I56" s="87"/>
    </row>
    <row r="57" spans="2:9" ht="12.75" customHeight="1">
      <c r="B57" s="9" t="s">
        <v>61</v>
      </c>
      <c r="C57" s="89">
        <f t="shared" ref="C57:G57" si="16">IF(C42=0,0,(C18+C17)/C42)</f>
        <v>2.3456790123456792</v>
      </c>
      <c r="D57" s="89">
        <f t="shared" si="16"/>
        <v>2.5925925925925926</v>
      </c>
      <c r="E57" s="89">
        <f t="shared" si="16"/>
        <v>0</v>
      </c>
      <c r="F57" s="89">
        <f t="shared" si="16"/>
        <v>0</v>
      </c>
      <c r="G57" s="91">
        <f t="shared" si="16"/>
        <v>0</v>
      </c>
      <c r="H57" s="87"/>
      <c r="I57" s="87"/>
    </row>
    <row r="58" spans="2:9" ht="12.75" customHeight="1">
      <c r="B58" s="9" t="s">
        <v>64</v>
      </c>
      <c r="C58" s="89">
        <f t="shared" ref="C58:G58" si="17">IF(C42=0,0,C18/C42)</f>
        <v>0.37037037037037035</v>
      </c>
      <c r="D58" s="89">
        <f t="shared" si="17"/>
        <v>0.37037037037037035</v>
      </c>
      <c r="E58" s="89">
        <f t="shared" si="17"/>
        <v>0</v>
      </c>
      <c r="F58" s="89">
        <f t="shared" si="17"/>
        <v>0</v>
      </c>
      <c r="G58" s="91">
        <f t="shared" si="17"/>
        <v>0</v>
      </c>
      <c r="H58" s="87"/>
      <c r="I58" s="87"/>
    </row>
    <row r="59" spans="2:9" ht="12.75" customHeight="1">
      <c r="B59" s="9"/>
      <c r="C59" s="89"/>
      <c r="D59" s="89"/>
      <c r="E59" s="89"/>
      <c r="F59" s="89"/>
      <c r="G59" s="91"/>
      <c r="H59" s="87"/>
      <c r="I59" s="87"/>
    </row>
    <row r="60" spans="2:9" ht="12.75" customHeight="1">
      <c r="B60" s="9" t="s">
        <v>65</v>
      </c>
      <c r="C60" s="89">
        <f t="shared" ref="C60:G60" si="18">IF(C42=0,0,C54/C42)</f>
        <v>1.7407407407407407</v>
      </c>
      <c r="D60" s="89">
        <f t="shared" si="18"/>
        <v>1.9876543209876543</v>
      </c>
      <c r="E60" s="89">
        <f t="shared" si="18"/>
        <v>0</v>
      </c>
      <c r="F60" s="89">
        <f t="shared" si="18"/>
        <v>0</v>
      </c>
      <c r="G60" s="91">
        <f t="shared" si="18"/>
        <v>0</v>
      </c>
      <c r="H60" s="87"/>
      <c r="I60" s="87"/>
    </row>
    <row r="61" spans="2:9" ht="12.75" customHeight="1">
      <c r="B61" s="9" t="s">
        <v>67</v>
      </c>
      <c r="C61" s="94">
        <f t="shared" ref="C61:G61" si="19">IF(C71=0,0,(C54/C71)*360)</f>
        <v>725.14285714285711</v>
      </c>
      <c r="D61" s="94">
        <f t="shared" si="19"/>
        <v>965.99999999999989</v>
      </c>
      <c r="E61" s="94">
        <f t="shared" si="19"/>
        <v>0</v>
      </c>
      <c r="F61" s="94">
        <f t="shared" si="19"/>
        <v>0</v>
      </c>
      <c r="G61" s="95">
        <f t="shared" si="19"/>
        <v>0</v>
      </c>
      <c r="H61" s="87"/>
      <c r="I61" s="87"/>
    </row>
    <row r="62" spans="2:9" ht="12.75" customHeight="1">
      <c r="B62" s="97"/>
      <c r="C62" s="53"/>
      <c r="D62" s="99"/>
      <c r="E62" s="99"/>
      <c r="F62" s="99"/>
      <c r="G62" s="102"/>
      <c r="H62" s="87"/>
      <c r="I62" s="87"/>
    </row>
    <row r="63" spans="2:9" ht="12.75" customHeight="1">
      <c r="B63" s="9" t="s">
        <v>71</v>
      </c>
      <c r="C63" s="89">
        <f t="shared" ref="C63:G63" si="20">IF(C$26=0,0,C44/C$26)</f>
        <v>0.61951219512195121</v>
      </c>
      <c r="D63" s="89">
        <f t="shared" si="20"/>
        <v>0.51072961373390557</v>
      </c>
      <c r="E63" s="89">
        <f t="shared" si="20"/>
        <v>0</v>
      </c>
      <c r="F63" s="89">
        <f t="shared" si="20"/>
        <v>0</v>
      </c>
      <c r="G63" s="91">
        <f t="shared" si="20"/>
        <v>0</v>
      </c>
      <c r="H63" s="87"/>
      <c r="I63" s="87"/>
    </row>
    <row r="64" spans="2:9" ht="12.75" customHeight="1">
      <c r="B64" s="9" t="s">
        <v>72</v>
      </c>
      <c r="C64" s="89">
        <f t="shared" ref="C64:G64" si="21">IF(C$26=0,0,C42/C$26)</f>
        <v>0.39512195121951221</v>
      </c>
      <c r="D64" s="89">
        <f t="shared" si="21"/>
        <v>0.34763948497854075</v>
      </c>
      <c r="E64" s="89">
        <f t="shared" si="21"/>
        <v>0</v>
      </c>
      <c r="F64" s="89">
        <f t="shared" si="21"/>
        <v>0</v>
      </c>
      <c r="G64" s="91">
        <f t="shared" si="21"/>
        <v>0</v>
      </c>
      <c r="H64" s="87"/>
      <c r="I64" s="87"/>
    </row>
    <row r="65" spans="2:9" ht="12.75" customHeight="1">
      <c r="B65" s="9" t="s">
        <v>74</v>
      </c>
      <c r="C65" s="89">
        <f t="shared" ref="C65:G65" si="22">IF(C44=0,0,C26/C44)</f>
        <v>1.6141732283464567</v>
      </c>
      <c r="D65" s="89">
        <f t="shared" si="22"/>
        <v>1.9579831932773109</v>
      </c>
      <c r="E65" s="89">
        <f t="shared" si="22"/>
        <v>0</v>
      </c>
      <c r="F65" s="89">
        <f t="shared" si="22"/>
        <v>0</v>
      </c>
      <c r="G65" s="91">
        <f t="shared" si="22"/>
        <v>0</v>
      </c>
      <c r="H65" s="87"/>
      <c r="I65" s="87"/>
    </row>
    <row r="66" spans="2:9" ht="12.75" customHeight="1">
      <c r="B66" s="108"/>
      <c r="G66" s="76"/>
    </row>
    <row r="67" spans="2:9" ht="12.75" customHeight="1">
      <c r="B67" s="9" t="s">
        <v>75</v>
      </c>
      <c r="C67" s="89">
        <f t="shared" ref="C67:G67" si="23">IF(C44=0,0,(C4+C5)/C44)</f>
        <v>0.70866141732283461</v>
      </c>
      <c r="D67" s="89">
        <f t="shared" si="23"/>
        <v>0.75630252100840334</v>
      </c>
      <c r="E67" s="89">
        <f t="shared" si="23"/>
        <v>0</v>
      </c>
      <c r="F67" s="89">
        <f t="shared" si="23"/>
        <v>0</v>
      </c>
      <c r="G67" s="91">
        <f t="shared" si="23"/>
        <v>0</v>
      </c>
      <c r="H67" s="87"/>
      <c r="I67" s="87"/>
    </row>
    <row r="68" spans="2:9" ht="12.75" customHeight="1">
      <c r="B68" s="9" t="s">
        <v>77</v>
      </c>
      <c r="C68" s="89">
        <f t="shared" ref="C68:G68" si="24">IF(C33=0,0,C7/C33)</f>
        <v>2.3913043478260869</v>
      </c>
      <c r="D68" s="89">
        <f t="shared" si="24"/>
        <v>2.8947368421052633</v>
      </c>
      <c r="E68" s="89">
        <f t="shared" si="24"/>
        <v>0</v>
      </c>
      <c r="F68" s="89">
        <f t="shared" si="24"/>
        <v>0</v>
      </c>
      <c r="G68" s="91">
        <f t="shared" si="24"/>
        <v>0</v>
      </c>
      <c r="H68" s="87"/>
      <c r="I68" s="87"/>
    </row>
    <row r="69" spans="2:9" ht="12.75" customHeight="1">
      <c r="B69" s="11" t="s">
        <v>78</v>
      </c>
      <c r="C69" s="116">
        <f t="shared" ref="C69:G69" si="25">IF(C26+C33=0,0,C7/(C26+C33))</f>
        <v>0.43824701195219123</v>
      </c>
      <c r="D69" s="116">
        <f t="shared" si="25"/>
        <v>0.4059040590405904</v>
      </c>
      <c r="E69" s="116">
        <f t="shared" si="25"/>
        <v>0</v>
      </c>
      <c r="F69" s="116">
        <f t="shared" si="25"/>
        <v>0</v>
      </c>
      <c r="G69" s="118">
        <f t="shared" si="25"/>
        <v>0</v>
      </c>
      <c r="H69" s="87"/>
      <c r="I69" s="87"/>
    </row>
    <row r="70" spans="2:9" ht="12.75" customHeight="1">
      <c r="B70" s="17"/>
    </row>
    <row r="71" spans="2:9" ht="12.75" customHeight="1">
      <c r="B71" s="14" t="s">
        <v>81</v>
      </c>
      <c r="C71" s="119">
        <f>DATOS!H66</f>
        <v>350000</v>
      </c>
      <c r="D71" s="119">
        <f>DATOS!I66</f>
        <v>300000</v>
      </c>
      <c r="E71" s="119">
        <f>DATOS!J66</f>
        <v>0</v>
      </c>
      <c r="F71" s="119">
        <f>DATOS!K66</f>
        <v>0</v>
      </c>
      <c r="G71" s="119">
        <f>DATOS!L66</f>
        <v>0</v>
      </c>
    </row>
    <row r="72" spans="2:9" ht="12.75" customHeight="1">
      <c r="B72" s="17"/>
      <c r="C72" s="121"/>
      <c r="D72" s="121"/>
      <c r="E72" s="121"/>
      <c r="F72" s="121"/>
      <c r="G72" s="121"/>
    </row>
    <row r="73" spans="2:9" ht="12.75" customHeight="1">
      <c r="B73" s="14" t="s">
        <v>83</v>
      </c>
      <c r="C73" s="119">
        <f>DATOS!H67</f>
        <v>250000</v>
      </c>
      <c r="D73" s="119">
        <f>DATOS!I67</f>
        <v>200000</v>
      </c>
      <c r="E73" s="119">
        <f>DATOS!J67</f>
        <v>0</v>
      </c>
      <c r="F73" s="119">
        <f>DATOS!K67</f>
        <v>0</v>
      </c>
      <c r="G73" s="119">
        <f>DATOS!L67</f>
        <v>0</v>
      </c>
    </row>
    <row r="74" spans="2:9" ht="12.75" customHeight="1">
      <c r="B74" s="17"/>
      <c r="C74" s="121"/>
      <c r="D74" s="121"/>
      <c r="E74" s="121"/>
      <c r="F74" s="121"/>
      <c r="G74" s="121"/>
    </row>
    <row r="75" spans="2:9" ht="12.75" customHeight="1">
      <c r="B75" s="14" t="s">
        <v>84</v>
      </c>
      <c r="C75" s="119">
        <f>DATOS!H68</f>
        <v>100000</v>
      </c>
      <c r="D75" s="119">
        <f>DATOS!I68</f>
        <v>100000</v>
      </c>
      <c r="E75" s="119">
        <f>DATOS!J68</f>
        <v>0</v>
      </c>
      <c r="F75" s="119">
        <f>DATOS!K68</f>
        <v>0</v>
      </c>
      <c r="G75" s="119">
        <f>DATOS!L68</f>
        <v>0</v>
      </c>
    </row>
    <row r="76" spans="2:9" ht="12.75" customHeight="1">
      <c r="C76" s="121"/>
      <c r="D76" s="121"/>
      <c r="E76" s="121"/>
      <c r="F76" s="121"/>
      <c r="G76" s="121"/>
    </row>
    <row r="77" spans="2:9" ht="12.75" customHeight="1">
      <c r="B77" s="17"/>
    </row>
    <row r="78" spans="2:9" ht="12.75" customHeight="1">
      <c r="B78" s="6" t="s">
        <v>86</v>
      </c>
      <c r="C78" s="127">
        <f t="shared" ref="C78:G78" si="26">IF(C$26=0,0,C73/C$26)</f>
        <v>0.24390243902439024</v>
      </c>
      <c r="D78" s="127">
        <f t="shared" si="26"/>
        <v>0.17167381974248927</v>
      </c>
      <c r="E78" s="127">
        <f t="shared" si="26"/>
        <v>0</v>
      </c>
      <c r="F78" s="127">
        <f t="shared" si="26"/>
        <v>0</v>
      </c>
      <c r="G78" s="130">
        <f t="shared" si="26"/>
        <v>0</v>
      </c>
      <c r="H78" s="87"/>
    </row>
    <row r="79" spans="2:9" ht="12.75" customHeight="1">
      <c r="B79" s="9" t="s">
        <v>88</v>
      </c>
      <c r="C79" s="131">
        <f t="shared" ref="C79:G79" si="27">IF(C$20=0,0,C73/C$20)</f>
        <v>0.15060240963855423</v>
      </c>
      <c r="D79" s="131">
        <f t="shared" si="27"/>
        <v>0.11363636363636363</v>
      </c>
      <c r="E79" s="131">
        <f t="shared" si="27"/>
        <v>0</v>
      </c>
      <c r="F79" s="131">
        <f t="shared" si="27"/>
        <v>0</v>
      </c>
      <c r="G79" s="134">
        <f t="shared" si="27"/>
        <v>0</v>
      </c>
      <c r="H79" s="87"/>
    </row>
    <row r="80" spans="2:9" ht="12.75" customHeight="1">
      <c r="B80" s="9" t="s">
        <v>90</v>
      </c>
      <c r="C80" s="131">
        <f t="shared" ref="C80:G80" si="28">IF(C$23=0,0,C73/C$23)</f>
        <v>0.5617977528089888</v>
      </c>
      <c r="D80" s="131">
        <f t="shared" si="28"/>
        <v>0.34188034188034189</v>
      </c>
      <c r="E80" s="131">
        <f t="shared" si="28"/>
        <v>0</v>
      </c>
      <c r="F80" s="131">
        <f t="shared" si="28"/>
        <v>0</v>
      </c>
      <c r="G80" s="134">
        <f t="shared" si="28"/>
        <v>0</v>
      </c>
      <c r="H80" s="87"/>
    </row>
    <row r="81" spans="2:9" ht="12.75" customHeight="1">
      <c r="B81" s="9" t="s">
        <v>92</v>
      </c>
      <c r="C81" s="131">
        <f t="shared" ref="C81:G81" si="29">IF(C$71=0,0,C73/C$71)</f>
        <v>0.7142857142857143</v>
      </c>
      <c r="D81" s="131">
        <f t="shared" si="29"/>
        <v>0.66666666666666663</v>
      </c>
      <c r="E81" s="131">
        <f t="shared" si="29"/>
        <v>0</v>
      </c>
      <c r="F81" s="131">
        <f t="shared" si="29"/>
        <v>0</v>
      </c>
      <c r="G81" s="134">
        <f t="shared" si="29"/>
        <v>0</v>
      </c>
      <c r="H81" s="87"/>
    </row>
    <row r="82" spans="2:9" ht="12.75" customHeight="1">
      <c r="B82" s="9"/>
      <c r="C82" s="121"/>
      <c r="D82" s="121"/>
      <c r="E82" s="121"/>
      <c r="F82" s="121"/>
      <c r="G82" s="138"/>
      <c r="H82" s="87"/>
      <c r="I82" s="87"/>
    </row>
    <row r="83" spans="2:9" ht="12.75" customHeight="1">
      <c r="B83" s="9"/>
      <c r="C83" s="121"/>
      <c r="D83" s="121"/>
      <c r="E83" s="121"/>
      <c r="F83" s="121"/>
      <c r="G83" s="138"/>
      <c r="H83" s="87"/>
      <c r="I83" s="87"/>
    </row>
    <row r="84" spans="2:9" ht="12.75" customHeight="1">
      <c r="B84" s="9" t="s">
        <v>98</v>
      </c>
      <c r="C84" s="121">
        <f t="shared" ref="C84:G84" si="30">IF(C75=0,0,(C39/C75)*360)</f>
        <v>270</v>
      </c>
      <c r="D84" s="121">
        <f t="shared" si="30"/>
        <v>270</v>
      </c>
      <c r="E84" s="121">
        <f t="shared" si="30"/>
        <v>0</v>
      </c>
      <c r="F84" s="121">
        <f t="shared" si="30"/>
        <v>0</v>
      </c>
      <c r="G84" s="138">
        <f t="shared" si="30"/>
        <v>0</v>
      </c>
      <c r="H84" s="87"/>
      <c r="I84" s="87"/>
    </row>
    <row r="85" spans="2:9" ht="12.75" customHeight="1">
      <c r="B85" s="9" t="s">
        <v>100</v>
      </c>
      <c r="C85" s="121">
        <f t="shared" ref="C85:G85" si="31">IF(C$71=0,0,(C10/C$71)*360)</f>
        <v>154.28571428571428</v>
      </c>
      <c r="D85" s="121">
        <f t="shared" si="31"/>
        <v>180</v>
      </c>
      <c r="E85" s="121">
        <f t="shared" si="31"/>
        <v>0</v>
      </c>
      <c r="F85" s="121">
        <f t="shared" si="31"/>
        <v>0</v>
      </c>
      <c r="G85" s="138">
        <f t="shared" si="31"/>
        <v>0</v>
      </c>
      <c r="H85" s="87"/>
      <c r="I85" s="87"/>
    </row>
    <row r="86" spans="2:9" ht="12.75" customHeight="1">
      <c r="B86" s="9" t="s">
        <v>102</v>
      </c>
      <c r="C86" s="121">
        <f t="shared" ref="C86:G86" si="32">IF(C$20=0,0,C71/C$20)</f>
        <v>0.21084337349397592</v>
      </c>
      <c r="D86" s="121">
        <f t="shared" si="32"/>
        <v>0.17045454545454544</v>
      </c>
      <c r="E86" s="121">
        <f t="shared" si="32"/>
        <v>0</v>
      </c>
      <c r="F86" s="121">
        <f t="shared" si="32"/>
        <v>0</v>
      </c>
      <c r="G86" s="138">
        <f t="shared" si="32"/>
        <v>0</v>
      </c>
    </row>
    <row r="87" spans="2:9" ht="12.75" customHeight="1">
      <c r="B87" s="11" t="s">
        <v>104</v>
      </c>
      <c r="C87" s="144">
        <f t="shared" ref="C87:G87" si="33">IF(C$7=0,0,C71/C$7)</f>
        <v>0.63636363636363635</v>
      </c>
      <c r="D87" s="144">
        <f t="shared" si="33"/>
        <v>0.54545454545454541</v>
      </c>
      <c r="E87" s="144">
        <f t="shared" si="33"/>
        <v>0</v>
      </c>
      <c r="F87" s="144">
        <f t="shared" si="33"/>
        <v>0</v>
      </c>
      <c r="G87" s="145">
        <f t="shared" si="33"/>
        <v>0</v>
      </c>
    </row>
    <row r="88" spans="2:9" ht="12.75" customHeight="1"/>
    <row r="89" spans="2:9" ht="12.75" customHeight="1"/>
    <row r="90" spans="2:9" ht="12.75" customHeight="1"/>
    <row r="91" spans="2:9" ht="12.75" customHeight="1"/>
    <row r="92" spans="2:9" ht="12.75" customHeight="1"/>
    <row r="93" spans="2:9" ht="12.75" customHeight="1"/>
    <row r="94" spans="2:9" ht="12.75" customHeight="1"/>
    <row r="95" spans="2:9" ht="12.75" customHeight="1"/>
    <row r="96" spans="2:9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4F6128"/>
    <pageSetUpPr fitToPage="1"/>
  </sheetPr>
  <dimension ref="A1:AJ1000"/>
  <sheetViews>
    <sheetView showGridLines="0" workbookViewId="0">
      <pane xSplit="7" ySplit="2" topLeftCell="H3" activePane="bottomRight" state="frozen"/>
      <selection pane="topRight" activeCell="H1" sqref="H1"/>
      <selection pane="bottomLeft" activeCell="A3" sqref="A3"/>
      <selection pane="bottomRight" activeCell="P2" sqref="P2:Q2"/>
    </sheetView>
  </sheetViews>
  <sheetFormatPr baseColWidth="10" defaultColWidth="14.42578125" defaultRowHeight="15" customHeight="1"/>
  <cols>
    <col min="1" max="1" width="4.7109375" hidden="1" customWidth="1"/>
    <col min="2" max="2" width="4.7109375" customWidth="1"/>
    <col min="3" max="4" width="3.7109375" customWidth="1"/>
    <col min="5" max="5" width="30.7109375" customWidth="1"/>
    <col min="6" max="6" width="16" customWidth="1"/>
    <col min="7" max="7" width="9.42578125" customWidth="1"/>
    <col min="8" max="9" width="3.7109375" customWidth="1"/>
    <col min="10" max="10" width="15.7109375" customWidth="1"/>
    <col min="11" max="11" width="8.7109375" customWidth="1"/>
    <col min="12" max="12" width="24" customWidth="1"/>
    <col min="13" max="13" width="4.7109375" customWidth="1"/>
    <col min="14" max="14" width="15.7109375" customWidth="1"/>
    <col min="15" max="15" width="6.42578125" customWidth="1"/>
    <col min="16" max="16" width="24" customWidth="1"/>
    <col min="17" max="36" width="4.7109375" customWidth="1"/>
  </cols>
  <sheetData>
    <row r="1" spans="1:36" ht="12.75" customHeight="1"/>
    <row r="2" spans="1:36" ht="33" customHeight="1">
      <c r="C2" s="481"/>
      <c r="D2" s="482"/>
      <c r="E2" s="482"/>
      <c r="F2" s="483"/>
      <c r="G2" s="484"/>
      <c r="H2" s="484"/>
      <c r="I2" s="484"/>
      <c r="J2" s="484"/>
      <c r="K2" s="485" t="s">
        <v>464</v>
      </c>
      <c r="L2" s="794" t="str">
        <f>IF(F4=0,"","Referidos al Balance del")</f>
        <v>Referidos al Balance del</v>
      </c>
      <c r="M2" s="747"/>
      <c r="N2" s="747"/>
      <c r="O2" s="795"/>
      <c r="P2" s="796">
        <f>$F$4</f>
        <v>2020</v>
      </c>
      <c r="Q2" s="748"/>
      <c r="R2" s="223"/>
      <c r="S2" s="223"/>
      <c r="T2" s="223"/>
      <c r="U2" s="223"/>
      <c r="V2" s="223"/>
      <c r="W2" s="223"/>
      <c r="X2" s="223"/>
      <c r="Y2" s="223"/>
      <c r="Z2" s="223"/>
      <c r="AA2" s="223"/>
      <c r="AB2" s="223"/>
      <c r="AC2" s="223"/>
      <c r="AD2" s="223"/>
      <c r="AE2" s="223"/>
      <c r="AF2" s="223"/>
      <c r="AG2" s="223"/>
      <c r="AH2" s="223"/>
      <c r="AI2" s="223"/>
      <c r="AJ2" s="223"/>
    </row>
    <row r="3" spans="1:36" ht="4.5" customHeight="1">
      <c r="C3" s="226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486"/>
      <c r="R3" s="223"/>
      <c r="S3" s="223"/>
      <c r="T3" s="223"/>
      <c r="U3" s="223"/>
      <c r="V3" s="223"/>
      <c r="W3" s="223"/>
      <c r="X3" s="223"/>
      <c r="Y3" s="223"/>
      <c r="Z3" s="223"/>
      <c r="AA3" s="223"/>
      <c r="AB3" s="223"/>
      <c r="AC3" s="223"/>
      <c r="AD3" s="223"/>
      <c r="AE3" s="223"/>
      <c r="AF3" s="223"/>
      <c r="AG3" s="223"/>
      <c r="AH3" s="223"/>
      <c r="AI3" s="223"/>
      <c r="AJ3" s="223"/>
    </row>
    <row r="4" spans="1:36" ht="21.75" customHeight="1">
      <c r="C4" s="231"/>
      <c r="D4" s="487"/>
      <c r="E4" s="488" t="s">
        <v>465</v>
      </c>
      <c r="F4" s="489">
        <f>INICIO!$J$5</f>
        <v>2020</v>
      </c>
      <c r="G4" s="490" t="str">
        <f>IF(F4=0,"◄ Pon el balance que quieres analizar (lista)","")</f>
        <v/>
      </c>
      <c r="H4" s="491"/>
      <c r="I4" s="491"/>
      <c r="J4" s="491"/>
      <c r="K4" s="491"/>
      <c r="L4" s="491"/>
      <c r="M4" s="491"/>
      <c r="N4" s="797" t="str">
        <f>$E$20</f>
        <v/>
      </c>
      <c r="O4" s="697"/>
      <c r="P4" s="772"/>
      <c r="Q4" s="492"/>
      <c r="R4" s="223"/>
      <c r="S4" s="223"/>
      <c r="T4" s="223"/>
      <c r="U4" s="223"/>
      <c r="V4" s="223"/>
      <c r="W4" s="223"/>
      <c r="X4" s="223"/>
      <c r="Y4" s="223"/>
      <c r="Z4" s="223"/>
      <c r="AA4" s="223"/>
      <c r="AB4" s="223"/>
      <c r="AC4" s="223"/>
      <c r="AD4" s="223"/>
      <c r="AE4" s="223"/>
      <c r="AF4" s="223"/>
      <c r="AG4" s="223"/>
      <c r="AH4" s="223"/>
      <c r="AI4" s="223"/>
      <c r="AJ4" s="223"/>
    </row>
    <row r="5" spans="1:36" ht="4.5" customHeight="1">
      <c r="C5" s="231"/>
      <c r="D5" s="487"/>
      <c r="E5" s="245"/>
      <c r="F5" s="493"/>
      <c r="G5" s="491"/>
      <c r="H5" s="491"/>
      <c r="I5" s="491"/>
      <c r="J5" s="491"/>
      <c r="K5" s="491"/>
      <c r="L5" s="491"/>
      <c r="M5" s="491"/>
      <c r="N5" s="491"/>
      <c r="O5" s="491"/>
      <c r="P5" s="235"/>
      <c r="Q5" s="492"/>
      <c r="R5" s="223"/>
      <c r="S5" s="223"/>
      <c r="T5" s="223"/>
      <c r="U5" s="223"/>
      <c r="V5" s="223"/>
      <c r="W5" s="223"/>
      <c r="X5" s="223"/>
      <c r="Y5" s="223"/>
      <c r="Z5" s="223"/>
      <c r="AA5" s="223"/>
      <c r="AB5" s="223"/>
      <c r="AC5" s="223"/>
      <c r="AD5" s="223"/>
      <c r="AE5" s="223"/>
      <c r="AF5" s="223"/>
      <c r="AG5" s="223"/>
      <c r="AH5" s="223"/>
      <c r="AI5" s="223"/>
      <c r="AJ5" s="223"/>
    </row>
    <row r="6" spans="1:36" ht="9.75" customHeight="1">
      <c r="C6" s="494"/>
      <c r="D6" s="495"/>
      <c r="E6" s="496"/>
      <c r="F6" s="497"/>
      <c r="G6" s="498"/>
      <c r="H6" s="499"/>
      <c r="I6" s="248"/>
      <c r="J6" s="798" t="s">
        <v>466</v>
      </c>
      <c r="K6" s="799"/>
      <c r="L6" s="799"/>
      <c r="M6" s="799"/>
      <c r="N6" s="799"/>
      <c r="O6" s="799"/>
      <c r="P6" s="800"/>
      <c r="Q6" s="492"/>
      <c r="R6" s="223"/>
      <c r="S6" s="223"/>
      <c r="T6" s="223"/>
      <c r="U6" s="223"/>
      <c r="V6" s="223"/>
      <c r="W6" s="223"/>
      <c r="X6" s="223"/>
      <c r="Y6" s="223"/>
      <c r="Z6" s="223"/>
      <c r="AA6" s="223"/>
      <c r="AB6" s="223"/>
      <c r="AC6" s="223"/>
      <c r="AD6" s="223"/>
      <c r="AE6" s="223"/>
      <c r="AF6" s="223"/>
      <c r="AG6" s="223"/>
      <c r="AH6" s="223"/>
      <c r="AI6" s="223"/>
      <c r="AJ6" s="223"/>
    </row>
    <row r="7" spans="1:36" ht="18" customHeight="1">
      <c r="A7" s="251"/>
      <c r="B7" s="251"/>
      <c r="C7" s="500">
        <v>1</v>
      </c>
      <c r="D7" s="804" t="s">
        <v>0</v>
      </c>
      <c r="E7" s="805"/>
      <c r="F7" s="805"/>
      <c r="G7" s="806"/>
      <c r="H7" s="501"/>
      <c r="I7" s="502"/>
      <c r="J7" s="801"/>
      <c r="K7" s="802"/>
      <c r="L7" s="802"/>
      <c r="M7" s="802"/>
      <c r="N7" s="802"/>
      <c r="O7" s="802"/>
      <c r="P7" s="803"/>
      <c r="Q7" s="503"/>
      <c r="R7" s="253"/>
      <c r="S7" s="253"/>
      <c r="T7" s="253"/>
      <c r="U7" s="253"/>
      <c r="V7" s="253"/>
      <c r="W7" s="253"/>
      <c r="X7" s="253"/>
      <c r="Y7" s="253"/>
      <c r="Z7" s="253"/>
      <c r="AA7" s="253"/>
      <c r="AB7" s="253"/>
      <c r="AC7" s="253"/>
      <c r="AD7" s="253"/>
      <c r="AE7" s="253"/>
      <c r="AF7" s="253"/>
      <c r="AG7" s="253"/>
      <c r="AH7" s="253"/>
      <c r="AI7" s="253"/>
      <c r="AJ7" s="253"/>
    </row>
    <row r="8" spans="1:36" ht="12.75" customHeight="1">
      <c r="A8" s="251"/>
      <c r="B8" s="251"/>
      <c r="C8" s="504"/>
      <c r="D8" s="505"/>
      <c r="E8" s="506" t="str">
        <f>'Resumen Balance'!$E$8</f>
        <v>TOTAL ACTIVO</v>
      </c>
      <c r="F8" s="507">
        <f>SUMIF(añobalance,$F$4,'Resumen Balance'!I8:M8)</f>
        <v>1660000</v>
      </c>
      <c r="G8" s="508"/>
      <c r="H8" s="509"/>
      <c r="I8" s="502"/>
      <c r="J8" s="502"/>
      <c r="K8" s="502"/>
      <c r="L8" s="502"/>
      <c r="M8" s="502"/>
      <c r="N8" s="502"/>
      <c r="O8" s="502"/>
      <c r="P8" s="248"/>
      <c r="Q8" s="492"/>
      <c r="R8" s="253"/>
      <c r="S8" s="253"/>
      <c r="T8" s="253"/>
      <c r="U8" s="253"/>
      <c r="V8" s="253"/>
      <c r="W8" s="253"/>
      <c r="X8" s="253"/>
      <c r="Y8" s="253"/>
      <c r="Z8" s="253"/>
      <c r="AA8" s="253"/>
      <c r="AB8" s="253"/>
      <c r="AC8" s="253"/>
      <c r="AD8" s="253"/>
      <c r="AE8" s="253"/>
      <c r="AF8" s="253"/>
      <c r="AG8" s="253"/>
      <c r="AH8" s="253"/>
      <c r="AI8" s="253"/>
      <c r="AJ8" s="253"/>
    </row>
    <row r="9" spans="1:36" ht="19.5" customHeight="1">
      <c r="A9" s="251"/>
      <c r="B9" s="251"/>
      <c r="C9" s="510"/>
      <c r="D9" s="511"/>
      <c r="E9" s="512" t="str">
        <f>'Resumen Balance'!$E$9</f>
        <v>Activo FIJO</v>
      </c>
      <c r="F9" s="513">
        <f>SUMIF(añobalance,$F$4,'Resumen Balance'!I9:M9)</f>
        <v>550000</v>
      </c>
      <c r="G9" s="514">
        <f t="shared" ref="G9:G13" si="0">IF(F$8=0,0,F9/F$8)</f>
        <v>0.33132530120481929</v>
      </c>
      <c r="H9" s="515"/>
      <c r="I9" s="516"/>
      <c r="J9" s="784" t="s">
        <v>467</v>
      </c>
      <c r="K9" s="785"/>
      <c r="L9" s="786"/>
      <c r="M9" s="517"/>
      <c r="N9" s="787" t="s">
        <v>468</v>
      </c>
      <c r="O9" s="788"/>
      <c r="P9" s="789"/>
      <c r="Q9" s="492"/>
      <c r="R9" s="253"/>
      <c r="S9" s="253"/>
      <c r="T9" s="253"/>
      <c r="U9" s="253"/>
      <c r="V9" s="253"/>
      <c r="W9" s="253"/>
      <c r="X9" s="253"/>
      <c r="Y9" s="253"/>
      <c r="Z9" s="253"/>
      <c r="AA9" s="253"/>
      <c r="AB9" s="253"/>
      <c r="AC9" s="253"/>
      <c r="AD9" s="253"/>
      <c r="AE9" s="253"/>
      <c r="AF9" s="253"/>
      <c r="AG9" s="253"/>
      <c r="AH9" s="253"/>
      <c r="AI9" s="253"/>
      <c r="AJ9" s="253"/>
    </row>
    <row r="10" spans="1:36" ht="12.75" customHeight="1">
      <c r="A10" s="251"/>
      <c r="B10" s="251"/>
      <c r="C10" s="510"/>
      <c r="D10" s="511"/>
      <c r="E10" s="518" t="str">
        <f>'Resumen Balance'!$E$11</f>
        <v>Activo CIRCULANTE</v>
      </c>
      <c r="F10" s="513">
        <f>SUMIF(añobalance,$F$4,'Resumen Balance'!I11:M11)</f>
        <v>1110000</v>
      </c>
      <c r="G10" s="514">
        <f t="shared" si="0"/>
        <v>0.66867469879518071</v>
      </c>
      <c r="H10" s="515"/>
      <c r="I10" s="516"/>
      <c r="J10" s="519" t="str">
        <f>IF(K10&gt;0,"El circulante es","")</f>
        <v>El circulante es</v>
      </c>
      <c r="K10" s="520">
        <f>$G$328</f>
        <v>2.7407407407407409</v>
      </c>
      <c r="L10" s="521" t="str">
        <f>IF(K10&gt;0,"veces el exigible a corto","")</f>
        <v>veces el exigible a corto</v>
      </c>
      <c r="M10" s="516"/>
      <c r="N10" s="519" t="str">
        <f>IF(O10&gt;0,"Tiene un ratio","")</f>
        <v>Tiene un ratio</v>
      </c>
      <c r="O10" s="522">
        <f>SUMIF('Resumen Ratios'!$I$6:$M$6,$F$4,'Resumen Ratios'!I22:M22)</f>
        <v>0.61951219512195121</v>
      </c>
      <c r="P10" s="523" t="str">
        <f>IF(O10&gt;0,"(ratio ENDEUDAMIENTO)","")</f>
        <v>(ratio ENDEUDAMIENTO)</v>
      </c>
      <c r="Q10" s="492"/>
      <c r="R10" s="253"/>
      <c r="S10" s="253"/>
      <c r="T10" s="253"/>
      <c r="U10" s="253"/>
      <c r="V10" s="253"/>
      <c r="W10" s="253"/>
      <c r="X10" s="253"/>
      <c r="Y10" s="253"/>
      <c r="Z10" s="253"/>
      <c r="AA10" s="253"/>
      <c r="AB10" s="253"/>
      <c r="AC10" s="253"/>
      <c r="AD10" s="253"/>
      <c r="AE10" s="253"/>
      <c r="AF10" s="253"/>
      <c r="AG10" s="253"/>
      <c r="AH10" s="253"/>
      <c r="AI10" s="253"/>
      <c r="AJ10" s="253"/>
    </row>
    <row r="11" spans="1:36" ht="12.75" customHeight="1">
      <c r="A11" s="251"/>
      <c r="B11" s="251"/>
      <c r="C11" s="510"/>
      <c r="D11" s="524"/>
      <c r="E11" s="525" t="str">
        <f>'Resumen Balance'!$E$12</f>
        <v>Existencias</v>
      </c>
      <c r="F11" s="526">
        <f>SUMIF(añobalance,$F$4,'Resumen Balance'!I12:M12)</f>
        <v>160000</v>
      </c>
      <c r="G11" s="527">
        <f t="shared" si="0"/>
        <v>9.6385542168674704E-2</v>
      </c>
      <c r="H11" s="509"/>
      <c r="I11" s="502"/>
      <c r="J11" s="775" t="str">
        <f>IF(K10=0,0,IF(G328&lt;=F331,G331,IF(G328&gt;=F332,G332,G330)))</f>
        <v>Atención, parece EXCESIVO.</v>
      </c>
      <c r="K11" s="697"/>
      <c r="L11" s="776"/>
      <c r="M11" s="502"/>
      <c r="N11" s="775" t="str">
        <f>IF(O10=0,0,IF(G346&gt;=F348,G348,IF(G346&lt;=F349,G349,G347)))</f>
        <v>Atención, parece POCO.</v>
      </c>
      <c r="O11" s="697"/>
      <c r="P11" s="776"/>
      <c r="Q11" s="492"/>
      <c r="R11" s="253"/>
      <c r="S11" s="253"/>
      <c r="T11" s="253"/>
      <c r="U11" s="253"/>
      <c r="V11" s="253"/>
      <c r="W11" s="253"/>
      <c r="X11" s="253"/>
      <c r="Y11" s="253"/>
      <c r="Z11" s="253"/>
      <c r="AA11" s="253"/>
      <c r="AB11" s="253"/>
      <c r="AC11" s="253"/>
      <c r="AD11" s="253"/>
      <c r="AE11" s="253"/>
      <c r="AF11" s="253"/>
      <c r="AG11" s="253"/>
      <c r="AH11" s="253"/>
      <c r="AI11" s="253"/>
      <c r="AJ11" s="253"/>
    </row>
    <row r="12" spans="1:36" ht="12.75" customHeight="1">
      <c r="A12" s="251"/>
      <c r="B12" s="251"/>
      <c r="C12" s="510"/>
      <c r="D12" s="528"/>
      <c r="E12" s="529" t="str">
        <f>'Resumen Balance'!$E$14</f>
        <v>Realizable</v>
      </c>
      <c r="F12" s="530">
        <f>SUMIF(añobalance,$F$4,'Resumen Balance'!I14:M14)</f>
        <v>800000</v>
      </c>
      <c r="G12" s="531">
        <f t="shared" si="0"/>
        <v>0.48192771084337349</v>
      </c>
      <c r="H12" s="515"/>
      <c r="I12" s="516"/>
      <c r="J12" s="519" t="str">
        <f>IF(K12&gt;0,"El R + D es","")</f>
        <v>El R + D es</v>
      </c>
      <c r="K12" s="520">
        <f>$G$335</f>
        <v>2.3456790123456792</v>
      </c>
      <c r="L12" s="532" t="str">
        <f>IF(K12&gt;0,"veces el exigible a corto","")</f>
        <v>veces el exigible a corto</v>
      </c>
      <c r="M12" s="516"/>
      <c r="N12" s="770" t="str">
        <f>IF(N11=0,0,"Analizar ratios endeudamiento (ir a 20 Ratios)")</f>
        <v>Analizar ratios endeudamiento (ir a 20 Ratios)</v>
      </c>
      <c r="O12" s="766"/>
      <c r="P12" s="769"/>
      <c r="Q12" s="492"/>
      <c r="R12" s="253"/>
      <c r="S12" s="253"/>
      <c r="T12" s="253"/>
      <c r="U12" s="253"/>
      <c r="V12" s="253"/>
      <c r="W12" s="253"/>
      <c r="X12" s="253"/>
      <c r="Y12" s="253"/>
      <c r="Z12" s="253"/>
      <c r="AA12" s="253"/>
      <c r="AB12" s="253"/>
      <c r="AC12" s="253"/>
      <c r="AD12" s="253"/>
      <c r="AE12" s="253"/>
      <c r="AF12" s="253"/>
      <c r="AG12" s="253"/>
      <c r="AH12" s="253"/>
      <c r="AI12" s="253"/>
      <c r="AJ12" s="253"/>
    </row>
    <row r="13" spans="1:36" ht="12.75" customHeight="1">
      <c r="A13" s="251"/>
      <c r="B13" s="251"/>
      <c r="C13" s="510"/>
      <c r="D13" s="533"/>
      <c r="E13" s="534" t="str">
        <f>'Resumen Balance'!$E$16</f>
        <v>Disponible</v>
      </c>
      <c r="F13" s="535">
        <f>SUMIF(añobalance,$F$4,'Resumen Balance'!I16:M16)</f>
        <v>150000</v>
      </c>
      <c r="G13" s="536">
        <f t="shared" si="0"/>
        <v>9.036144578313253E-2</v>
      </c>
      <c r="H13" s="509"/>
      <c r="I13" s="502"/>
      <c r="J13" s="775" t="str">
        <f>IF(K12=0,0,IF(G335&lt;=F338,G338,IF(G335&gt;=F339,G339,G337)))</f>
        <v>Atención, parece EXCESIVO.</v>
      </c>
      <c r="K13" s="697"/>
      <c r="L13" s="776"/>
      <c r="M13" s="502"/>
      <c r="N13" s="502"/>
      <c r="O13" s="502"/>
      <c r="P13" s="248"/>
      <c r="Q13" s="492"/>
      <c r="R13" s="253"/>
      <c r="S13" s="253"/>
      <c r="T13" s="253"/>
      <c r="U13" s="253"/>
      <c r="V13" s="253"/>
      <c r="W13" s="253"/>
      <c r="X13" s="253"/>
      <c r="Y13" s="253"/>
      <c r="Z13" s="253"/>
      <c r="AA13" s="253"/>
      <c r="AB13" s="253"/>
      <c r="AC13" s="253"/>
      <c r="AD13" s="253"/>
      <c r="AE13" s="253"/>
      <c r="AF13" s="253"/>
      <c r="AG13" s="253"/>
      <c r="AH13" s="253"/>
      <c r="AI13" s="253"/>
      <c r="AJ13" s="253"/>
    </row>
    <row r="14" spans="1:36" ht="15" customHeight="1">
      <c r="A14" s="251"/>
      <c r="B14" s="251"/>
      <c r="C14" s="537"/>
      <c r="D14" s="538"/>
      <c r="E14" s="539"/>
      <c r="F14" s="540"/>
      <c r="G14" s="541"/>
      <c r="H14" s="542"/>
      <c r="I14" s="248"/>
      <c r="J14" s="777" t="str">
        <f>IF(J13=0,0,"Analizar los ratios de liquidez (hoja 20 ratios)")</f>
        <v>Analizar los ratios de liquidez (hoja 20 ratios)</v>
      </c>
      <c r="K14" s="766"/>
      <c r="L14" s="769"/>
      <c r="M14" s="248"/>
      <c r="N14" s="248"/>
      <c r="O14" s="248"/>
      <c r="P14" s="248"/>
      <c r="Q14" s="492"/>
      <c r="R14" s="253"/>
      <c r="S14" s="253"/>
      <c r="T14" s="253"/>
      <c r="U14" s="253"/>
      <c r="V14" s="253"/>
      <c r="W14" s="253"/>
      <c r="X14" s="253"/>
      <c r="Y14" s="253"/>
      <c r="Z14" s="253"/>
      <c r="AA14" s="253"/>
      <c r="AB14" s="253"/>
      <c r="AC14" s="253"/>
      <c r="AD14" s="253"/>
      <c r="AE14" s="253"/>
      <c r="AF14" s="253"/>
      <c r="AG14" s="253"/>
      <c r="AH14" s="253"/>
      <c r="AI14" s="253"/>
      <c r="AJ14" s="253"/>
    </row>
    <row r="15" spans="1:36" ht="18" customHeight="1">
      <c r="A15" s="251"/>
      <c r="B15" s="251"/>
      <c r="C15" s="543">
        <v>2</v>
      </c>
      <c r="D15" s="778" t="s">
        <v>469</v>
      </c>
      <c r="E15" s="779"/>
      <c r="F15" s="779"/>
      <c r="G15" s="780"/>
      <c r="H15" s="509"/>
      <c r="I15" s="502"/>
      <c r="J15" s="502"/>
      <c r="K15" s="502"/>
      <c r="L15" s="502"/>
      <c r="M15" s="502"/>
      <c r="N15" s="502"/>
      <c r="O15" s="502"/>
      <c r="P15" s="248"/>
      <c r="Q15" s="492"/>
      <c r="R15" s="253"/>
      <c r="S15" s="253"/>
      <c r="T15" s="253"/>
      <c r="U15" s="253"/>
      <c r="V15" s="253"/>
      <c r="W15" s="253"/>
      <c r="X15" s="253"/>
      <c r="Y15" s="253"/>
      <c r="Z15" s="253"/>
      <c r="AA15" s="253"/>
      <c r="AB15" s="253"/>
      <c r="AC15" s="253"/>
      <c r="AD15" s="253"/>
      <c r="AE15" s="253"/>
      <c r="AF15" s="253"/>
      <c r="AG15" s="253"/>
      <c r="AH15" s="253"/>
      <c r="AI15" s="253"/>
      <c r="AJ15" s="253"/>
    </row>
    <row r="16" spans="1:36" ht="19.5" customHeight="1">
      <c r="A16" s="251"/>
      <c r="B16" s="251"/>
      <c r="C16" s="537"/>
      <c r="D16" s="544"/>
      <c r="E16" s="506" t="str">
        <f>'Resumen Balance'!E21</f>
        <v xml:space="preserve">TOTAL </v>
      </c>
      <c r="F16" s="507">
        <f>SUMIF(añobalance,$F$4,'Resumen Balance'!I21:M21)</f>
        <v>1660000</v>
      </c>
      <c r="G16" s="545"/>
      <c r="H16" s="509"/>
      <c r="I16" s="502"/>
      <c r="J16" s="790" t="s">
        <v>470</v>
      </c>
      <c r="K16" s="791"/>
      <c r="L16" s="792"/>
      <c r="M16" s="546"/>
      <c r="N16" s="781" t="s">
        <v>471</v>
      </c>
      <c r="O16" s="782"/>
      <c r="P16" s="783"/>
      <c r="Q16" s="492"/>
      <c r="R16" s="253"/>
      <c r="S16" s="253"/>
      <c r="T16" s="253"/>
      <c r="U16" s="253"/>
      <c r="V16" s="253"/>
      <c r="W16" s="253"/>
      <c r="X16" s="253"/>
      <c r="Y16" s="253"/>
      <c r="Z16" s="253"/>
      <c r="AA16" s="253"/>
      <c r="AB16" s="253"/>
      <c r="AC16" s="253"/>
      <c r="AD16" s="253"/>
      <c r="AE16" s="253"/>
      <c r="AF16" s="253"/>
      <c r="AG16" s="253"/>
      <c r="AH16" s="253"/>
      <c r="AI16" s="253"/>
      <c r="AJ16" s="253"/>
    </row>
    <row r="17" spans="1:36" ht="12.75" customHeight="1">
      <c r="A17" s="251"/>
      <c r="B17" s="251"/>
      <c r="C17" s="510"/>
      <c r="D17" s="547"/>
      <c r="E17" s="548" t="str">
        <f>'Resumen Balance'!E22</f>
        <v>PATRIMONIO NETO</v>
      </c>
      <c r="F17" s="549">
        <f>SUMIF(añobalance,$F$4,'Resumen Balance'!I22:M22)</f>
        <v>1025000</v>
      </c>
      <c r="G17" s="550">
        <f t="shared" ref="G17:G19" si="1">IF(F$16=0,0,F17/F$16)</f>
        <v>0.61746987951807231</v>
      </c>
      <c r="H17" s="509"/>
      <c r="I17" s="502"/>
      <c r="J17" s="551" t="str">
        <f>IF(K17&gt;0,"El P. Neto es el","")</f>
        <v>El P. Neto es el</v>
      </c>
      <c r="K17" s="552">
        <f>$G$341</f>
        <v>0.61746987951807231</v>
      </c>
      <c r="L17" s="553" t="str">
        <f>IF(K17&gt;0,"del total (PN + PASIVO)","")</f>
        <v>del total (PN + PASIVO)</v>
      </c>
      <c r="M17" s="502"/>
      <c r="N17" s="519" t="str">
        <f>IF(O17&gt;0,"Tiene un ratio","")</f>
        <v>Tiene un ratio</v>
      </c>
      <c r="O17" s="522">
        <f>SUMIF('Resumen Ratios'!$I$6:$M$6,$F$4,'Resumen Ratios'!I8:M8)</f>
        <v>0.70866141732283461</v>
      </c>
      <c r="P17" s="523" t="str">
        <f>IF(O17&gt;0,"(ratio GARANTÍA)","")</f>
        <v>(ratio GARANTÍA)</v>
      </c>
      <c r="Q17" s="492"/>
      <c r="R17" s="253"/>
      <c r="S17" s="253"/>
      <c r="T17" s="253"/>
      <c r="U17" s="253"/>
      <c r="V17" s="253"/>
      <c r="W17" s="253"/>
      <c r="X17" s="253"/>
      <c r="Y17" s="253"/>
      <c r="Z17" s="253"/>
      <c r="AA17" s="253"/>
      <c r="AB17" s="253"/>
      <c r="AC17" s="253"/>
      <c r="AD17" s="253"/>
      <c r="AE17" s="253"/>
      <c r="AF17" s="253"/>
      <c r="AG17" s="253"/>
      <c r="AH17" s="253"/>
      <c r="AI17" s="253"/>
      <c r="AJ17" s="253"/>
    </row>
    <row r="18" spans="1:36" ht="12.75" customHeight="1">
      <c r="A18" s="251"/>
      <c r="B18" s="251"/>
      <c r="C18" s="510"/>
      <c r="D18" s="547"/>
      <c r="E18" s="554" t="str">
        <f>'Resumen Balance'!$E$26</f>
        <v>Pasivo LARGO PLAZO</v>
      </c>
      <c r="F18" s="549">
        <f>SUMIF(añobalance,$F$4,'Resumen Balance'!I26:M26)</f>
        <v>230000</v>
      </c>
      <c r="G18" s="550">
        <f t="shared" si="1"/>
        <v>0.13855421686746988</v>
      </c>
      <c r="H18" s="509"/>
      <c r="I18" s="502"/>
      <c r="J18" s="775" t="str">
        <f>IF(K17=0,0,IF(G341&lt;=F343,G343,IF(G341&gt;=F344,G344,G342)))</f>
        <v>Atención, parece EXCESIVO.</v>
      </c>
      <c r="K18" s="697"/>
      <c r="L18" s="776"/>
      <c r="M18" s="502"/>
      <c r="N18" s="793" t="str">
        <f>IF(O17=0,0,IF(G351&lt;=F353,G353,G352))</f>
        <v>Precaución, parece INSUFICIENTE</v>
      </c>
      <c r="O18" s="697"/>
      <c r="P18" s="776"/>
      <c r="Q18" s="492"/>
      <c r="R18" s="253"/>
      <c r="S18" s="253"/>
      <c r="T18" s="253"/>
      <c r="U18" s="253"/>
      <c r="V18" s="253"/>
      <c r="W18" s="253"/>
      <c r="X18" s="253"/>
      <c r="Y18" s="253"/>
      <c r="Z18" s="253"/>
      <c r="AA18" s="253"/>
      <c r="AB18" s="253"/>
      <c r="AC18" s="253"/>
      <c r="AD18" s="253"/>
      <c r="AE18" s="253"/>
      <c r="AF18" s="253"/>
      <c r="AG18" s="253"/>
      <c r="AH18" s="253"/>
      <c r="AI18" s="253"/>
      <c r="AJ18" s="253"/>
    </row>
    <row r="19" spans="1:36" ht="12.75" customHeight="1">
      <c r="A19" s="251"/>
      <c r="B19" s="251"/>
      <c r="C19" s="510"/>
      <c r="D19" s="555"/>
      <c r="E19" s="556" t="str">
        <f>'Resumen Balance'!$E$28</f>
        <v>Pasivo CORTO PLAZO</v>
      </c>
      <c r="F19" s="557">
        <f>SUMIF(añobalance,$F$4,'Resumen Balance'!I28:M28)</f>
        <v>405000</v>
      </c>
      <c r="G19" s="558">
        <f t="shared" si="1"/>
        <v>0.24397590361445784</v>
      </c>
      <c r="H19" s="509"/>
      <c r="I19" s="502"/>
      <c r="J19" s="768" t="str">
        <f>IF(J18=0,0,"Analizar los ratios del resumen 1")</f>
        <v>Analizar los ratios del resumen 1</v>
      </c>
      <c r="K19" s="766"/>
      <c r="L19" s="769"/>
      <c r="M19" s="502"/>
      <c r="N19" s="770" t="str">
        <f>IF(N18=0,0,"Analizar los ratios de garantía (hoja 20 Ratios)")</f>
        <v>Analizar los ratios de garantía (hoja 20 Ratios)</v>
      </c>
      <c r="O19" s="766"/>
      <c r="P19" s="769"/>
      <c r="Q19" s="492"/>
      <c r="R19" s="253"/>
      <c r="S19" s="253"/>
      <c r="T19" s="253"/>
      <c r="U19" s="253"/>
      <c r="V19" s="253"/>
      <c r="W19" s="253"/>
      <c r="X19" s="253"/>
      <c r="Y19" s="253"/>
      <c r="Z19" s="253"/>
      <c r="AA19" s="253"/>
      <c r="AB19" s="253"/>
      <c r="AC19" s="253"/>
      <c r="AD19" s="253"/>
      <c r="AE19" s="253"/>
      <c r="AF19" s="253"/>
      <c r="AG19" s="253"/>
      <c r="AH19" s="253"/>
      <c r="AI19" s="253"/>
      <c r="AJ19" s="253"/>
    </row>
    <row r="20" spans="1:36" ht="21.75" customHeight="1">
      <c r="A20" s="251"/>
      <c r="B20" s="251"/>
      <c r="C20" s="537"/>
      <c r="D20" s="559"/>
      <c r="E20" s="771" t="str">
        <f>+H325</f>
        <v/>
      </c>
      <c r="F20" s="697"/>
      <c r="G20" s="772"/>
      <c r="H20" s="542"/>
      <c r="I20" s="560"/>
      <c r="J20" s="560"/>
      <c r="K20" s="560"/>
      <c r="L20" s="560"/>
      <c r="M20" s="560"/>
      <c r="N20" s="560"/>
      <c r="O20" s="560"/>
      <c r="P20" s="560"/>
      <c r="Q20" s="561"/>
      <c r="R20" s="253"/>
      <c r="S20" s="253"/>
      <c r="T20" s="253"/>
      <c r="U20" s="253"/>
      <c r="V20" s="253"/>
      <c r="W20" s="253"/>
      <c r="X20" s="253"/>
      <c r="Y20" s="253"/>
      <c r="Z20" s="253"/>
      <c r="AA20" s="253"/>
      <c r="AB20" s="253"/>
      <c r="AC20" s="253"/>
      <c r="AD20" s="253"/>
      <c r="AE20" s="253"/>
      <c r="AF20" s="253"/>
      <c r="AG20" s="253"/>
      <c r="AH20" s="253"/>
      <c r="AI20" s="253"/>
      <c r="AJ20" s="253"/>
    </row>
    <row r="21" spans="1:36" ht="18" customHeight="1">
      <c r="A21" s="251"/>
      <c r="B21" s="251"/>
      <c r="C21" s="562"/>
      <c r="D21" s="563"/>
      <c r="E21" s="563"/>
      <c r="F21" s="563"/>
      <c r="G21" s="563"/>
      <c r="H21" s="564"/>
      <c r="I21" s="565"/>
      <c r="J21" s="565"/>
      <c r="K21" s="565"/>
      <c r="L21" s="565"/>
      <c r="M21" s="565"/>
      <c r="N21" s="565"/>
      <c r="O21" s="565"/>
      <c r="P21" s="565"/>
      <c r="Q21" s="566"/>
      <c r="R21" s="253"/>
      <c r="S21" s="253"/>
      <c r="T21" s="253"/>
      <c r="U21" s="253"/>
      <c r="V21" s="253"/>
      <c r="W21" s="253"/>
      <c r="X21" s="253"/>
      <c r="Y21" s="253"/>
      <c r="Z21" s="253"/>
      <c r="AA21" s="253"/>
      <c r="AB21" s="253"/>
      <c r="AC21" s="253"/>
      <c r="AD21" s="253"/>
      <c r="AE21" s="253"/>
      <c r="AF21" s="253"/>
      <c r="AG21" s="253"/>
      <c r="AH21" s="253"/>
      <c r="AI21" s="253"/>
      <c r="AJ21" s="253"/>
    </row>
    <row r="22" spans="1:36" ht="18" customHeight="1">
      <c r="A22" s="251"/>
      <c r="B22" s="251"/>
      <c r="C22" s="562"/>
      <c r="D22" s="563"/>
      <c r="E22" s="563"/>
      <c r="F22" s="563"/>
      <c r="G22" s="563"/>
      <c r="H22" s="564"/>
      <c r="I22" s="567"/>
      <c r="J22" s="567"/>
      <c r="K22" s="567"/>
      <c r="L22" s="567"/>
      <c r="M22" s="567"/>
      <c r="N22" s="567"/>
      <c r="O22" s="567"/>
      <c r="P22" s="567"/>
      <c r="Q22" s="568"/>
      <c r="R22" s="253"/>
      <c r="S22" s="253"/>
      <c r="T22" s="253"/>
      <c r="U22" s="253"/>
      <c r="V22" s="253"/>
      <c r="W22" s="253"/>
      <c r="X22" s="253"/>
      <c r="Y22" s="253"/>
      <c r="Z22" s="253"/>
      <c r="AA22" s="253"/>
      <c r="AB22" s="253"/>
      <c r="AC22" s="253"/>
      <c r="AD22" s="253"/>
      <c r="AE22" s="253"/>
      <c r="AF22" s="253"/>
      <c r="AG22" s="253"/>
      <c r="AH22" s="253"/>
      <c r="AI22" s="253"/>
      <c r="AJ22" s="253"/>
    </row>
    <row r="23" spans="1:36" ht="18" customHeight="1">
      <c r="A23" s="251"/>
      <c r="B23" s="251"/>
      <c r="C23" s="562"/>
      <c r="D23" s="563"/>
      <c r="E23" s="563"/>
      <c r="F23" s="563"/>
      <c r="G23" s="563"/>
      <c r="H23" s="564"/>
      <c r="I23" s="567"/>
      <c r="J23" s="567"/>
      <c r="K23" s="567"/>
      <c r="L23" s="567"/>
      <c r="M23" s="567"/>
      <c r="N23" s="567"/>
      <c r="O23" s="567"/>
      <c r="P23" s="567"/>
      <c r="Q23" s="568"/>
      <c r="R23" s="253"/>
      <c r="S23" s="253"/>
      <c r="T23" s="253"/>
      <c r="U23" s="253"/>
      <c r="V23" s="253"/>
      <c r="W23" s="253"/>
      <c r="X23" s="253"/>
      <c r="Y23" s="253"/>
      <c r="Z23" s="253"/>
      <c r="AA23" s="253"/>
      <c r="AB23" s="253"/>
      <c r="AC23" s="253"/>
      <c r="AD23" s="253"/>
      <c r="AE23" s="253"/>
      <c r="AF23" s="253"/>
      <c r="AG23" s="253"/>
      <c r="AH23" s="253"/>
      <c r="AI23" s="253"/>
      <c r="AJ23" s="253"/>
    </row>
    <row r="24" spans="1:36" ht="18" customHeight="1">
      <c r="A24" s="251"/>
      <c r="B24" s="251"/>
      <c r="C24" s="562"/>
      <c r="D24" s="563"/>
      <c r="E24" s="563"/>
      <c r="F24" s="563"/>
      <c r="G24" s="563"/>
      <c r="H24" s="564"/>
      <c r="I24" s="567"/>
      <c r="J24" s="567"/>
      <c r="K24" s="567"/>
      <c r="L24" s="567"/>
      <c r="M24" s="567"/>
      <c r="N24" s="567"/>
      <c r="O24" s="567"/>
      <c r="P24" s="567"/>
      <c r="Q24" s="568"/>
      <c r="R24" s="253"/>
      <c r="S24" s="253"/>
      <c r="T24" s="253"/>
      <c r="U24" s="253"/>
      <c r="V24" s="253"/>
      <c r="W24" s="253"/>
      <c r="X24" s="253"/>
      <c r="Y24" s="253"/>
      <c r="Z24" s="253"/>
      <c r="AA24" s="253"/>
      <c r="AB24" s="253"/>
      <c r="AC24" s="253"/>
      <c r="AD24" s="253"/>
      <c r="AE24" s="253"/>
      <c r="AF24" s="253"/>
      <c r="AG24" s="253"/>
      <c r="AH24" s="253"/>
      <c r="AI24" s="253"/>
      <c r="AJ24" s="253"/>
    </row>
    <row r="25" spans="1:36" ht="12.75" customHeight="1">
      <c r="A25" s="251"/>
      <c r="B25" s="251"/>
      <c r="C25" s="562"/>
      <c r="D25" s="563"/>
      <c r="E25" s="563"/>
      <c r="F25" s="563"/>
      <c r="G25" s="563"/>
      <c r="H25" s="564"/>
      <c r="I25" s="567"/>
      <c r="J25" s="567"/>
      <c r="K25" s="567"/>
      <c r="L25" s="567"/>
      <c r="M25" s="567"/>
      <c r="N25" s="567"/>
      <c r="O25" s="567"/>
      <c r="P25" s="567"/>
      <c r="Q25" s="568"/>
      <c r="R25" s="253"/>
      <c r="S25" s="253"/>
      <c r="T25" s="253"/>
      <c r="U25" s="253"/>
      <c r="V25" s="253"/>
      <c r="W25" s="253"/>
      <c r="X25" s="253"/>
      <c r="Y25" s="253"/>
      <c r="Z25" s="253"/>
      <c r="AA25" s="253"/>
      <c r="AB25" s="253"/>
      <c r="AC25" s="253"/>
      <c r="AD25" s="253"/>
      <c r="AE25" s="253"/>
      <c r="AF25" s="253"/>
      <c r="AG25" s="253"/>
      <c r="AH25" s="253"/>
      <c r="AI25" s="253"/>
      <c r="AJ25" s="253"/>
    </row>
    <row r="26" spans="1:36" ht="12.75" customHeight="1">
      <c r="A26" s="251"/>
      <c r="B26" s="251"/>
      <c r="C26" s="562"/>
      <c r="D26" s="563"/>
      <c r="E26" s="563"/>
      <c r="F26" s="563"/>
      <c r="G26" s="563"/>
      <c r="H26" s="564"/>
      <c r="I26" s="567"/>
      <c r="J26" s="567"/>
      <c r="K26" s="567"/>
      <c r="L26" s="567"/>
      <c r="M26" s="567"/>
      <c r="N26" s="567"/>
      <c r="O26" s="567"/>
      <c r="P26" s="567"/>
      <c r="Q26" s="568"/>
      <c r="R26" s="253"/>
      <c r="S26" s="253"/>
      <c r="T26" s="253"/>
      <c r="U26" s="253"/>
      <c r="V26" s="253"/>
      <c r="W26" s="253"/>
      <c r="X26" s="253"/>
      <c r="Y26" s="253"/>
      <c r="Z26" s="253"/>
      <c r="AA26" s="253"/>
      <c r="AB26" s="253"/>
      <c r="AC26" s="253"/>
      <c r="AD26" s="253"/>
      <c r="AE26" s="253"/>
      <c r="AF26" s="253"/>
      <c r="AG26" s="253"/>
      <c r="AH26" s="253"/>
      <c r="AI26" s="253"/>
      <c r="AJ26" s="253"/>
    </row>
    <row r="27" spans="1:36" ht="12.75" customHeight="1">
      <c r="A27" s="251"/>
      <c r="B27" s="251"/>
      <c r="C27" s="562"/>
      <c r="D27" s="563"/>
      <c r="E27" s="563"/>
      <c r="F27" s="563"/>
      <c r="G27" s="563"/>
      <c r="H27" s="564"/>
      <c r="I27" s="567"/>
      <c r="J27" s="567"/>
      <c r="K27" s="567"/>
      <c r="L27" s="567"/>
      <c r="M27" s="567"/>
      <c r="N27" s="567"/>
      <c r="O27" s="567"/>
      <c r="P27" s="567"/>
      <c r="Q27" s="568"/>
      <c r="R27" s="253"/>
      <c r="S27" s="253"/>
      <c r="T27" s="253"/>
      <c r="U27" s="253"/>
      <c r="V27" s="253"/>
      <c r="W27" s="253"/>
      <c r="X27" s="253"/>
      <c r="Y27" s="253"/>
      <c r="Z27" s="253"/>
      <c r="AA27" s="253"/>
      <c r="AB27" s="253"/>
      <c r="AC27" s="253"/>
      <c r="AD27" s="253"/>
      <c r="AE27" s="253"/>
      <c r="AF27" s="253"/>
      <c r="AG27" s="253"/>
      <c r="AH27" s="253"/>
      <c r="AI27" s="253"/>
      <c r="AJ27" s="253"/>
    </row>
    <row r="28" spans="1:36" ht="12.75" customHeight="1">
      <c r="A28" s="251"/>
      <c r="B28" s="251"/>
      <c r="C28" s="562"/>
      <c r="D28" s="563"/>
      <c r="E28" s="563"/>
      <c r="F28" s="563"/>
      <c r="G28" s="563"/>
      <c r="H28" s="564"/>
      <c r="I28" s="567"/>
      <c r="J28" s="567"/>
      <c r="K28" s="567"/>
      <c r="L28" s="567"/>
      <c r="M28" s="567"/>
      <c r="N28" s="567"/>
      <c r="O28" s="567"/>
      <c r="P28" s="567"/>
      <c r="Q28" s="568"/>
      <c r="R28" s="253"/>
      <c r="S28" s="253"/>
      <c r="T28" s="253"/>
      <c r="U28" s="253"/>
      <c r="V28" s="253"/>
      <c r="W28" s="253"/>
      <c r="X28" s="253"/>
      <c r="Y28" s="253"/>
      <c r="Z28" s="253"/>
      <c r="AA28" s="253"/>
      <c r="AB28" s="253"/>
      <c r="AC28" s="253"/>
      <c r="AD28" s="253"/>
      <c r="AE28" s="253"/>
      <c r="AF28" s="253"/>
      <c r="AG28" s="253"/>
      <c r="AH28" s="253"/>
      <c r="AI28" s="253"/>
      <c r="AJ28" s="253"/>
    </row>
    <row r="29" spans="1:36" ht="12.75" customHeight="1">
      <c r="A29" s="251"/>
      <c r="B29" s="251"/>
      <c r="C29" s="562"/>
      <c r="D29" s="563"/>
      <c r="E29" s="563"/>
      <c r="F29" s="563"/>
      <c r="G29" s="563"/>
      <c r="H29" s="564"/>
      <c r="I29" s="567"/>
      <c r="J29" s="567"/>
      <c r="K29" s="567"/>
      <c r="L29" s="567"/>
      <c r="M29" s="567"/>
      <c r="N29" s="567"/>
      <c r="O29" s="567"/>
      <c r="P29" s="567"/>
      <c r="Q29" s="568"/>
      <c r="R29" s="253"/>
      <c r="S29" s="253"/>
      <c r="T29" s="253"/>
      <c r="U29" s="253"/>
      <c r="V29" s="253"/>
      <c r="W29" s="253"/>
      <c r="X29" s="253"/>
      <c r="Y29" s="253"/>
      <c r="Z29" s="253"/>
      <c r="AA29" s="253"/>
      <c r="AB29" s="253"/>
      <c r="AC29" s="253"/>
      <c r="AD29" s="253"/>
      <c r="AE29" s="253"/>
      <c r="AF29" s="253"/>
      <c r="AG29" s="253"/>
      <c r="AH29" s="253"/>
      <c r="AI29" s="253"/>
      <c r="AJ29" s="253"/>
    </row>
    <row r="30" spans="1:36" ht="12.75" customHeight="1">
      <c r="A30" s="251"/>
      <c r="B30" s="251"/>
      <c r="C30" s="562"/>
      <c r="D30" s="563"/>
      <c r="E30" s="563"/>
      <c r="F30" s="563"/>
      <c r="G30" s="563"/>
      <c r="H30" s="564"/>
      <c r="I30" s="567"/>
      <c r="J30" s="567"/>
      <c r="K30" s="567"/>
      <c r="L30" s="567"/>
      <c r="M30" s="567"/>
      <c r="N30" s="567"/>
      <c r="O30" s="567"/>
      <c r="P30" s="567"/>
      <c r="Q30" s="568"/>
      <c r="R30" s="253"/>
      <c r="S30" s="253"/>
      <c r="T30" s="253"/>
      <c r="U30" s="253"/>
      <c r="V30" s="253"/>
      <c r="W30" s="253"/>
      <c r="X30" s="253"/>
      <c r="Y30" s="253"/>
      <c r="Z30" s="253"/>
      <c r="AA30" s="253"/>
      <c r="AB30" s="253"/>
      <c r="AC30" s="253"/>
      <c r="AD30" s="253"/>
      <c r="AE30" s="253"/>
      <c r="AF30" s="253"/>
      <c r="AG30" s="253"/>
      <c r="AH30" s="253"/>
      <c r="AI30" s="253"/>
      <c r="AJ30" s="253"/>
    </row>
    <row r="31" spans="1:36" ht="12.75" customHeight="1">
      <c r="A31" s="251"/>
      <c r="B31" s="251"/>
      <c r="C31" s="562"/>
      <c r="D31" s="563"/>
      <c r="E31" s="563"/>
      <c r="F31" s="563"/>
      <c r="G31" s="563"/>
      <c r="H31" s="564"/>
      <c r="I31" s="567"/>
      <c r="J31" s="567"/>
      <c r="K31" s="567"/>
      <c r="L31" s="567"/>
      <c r="M31" s="567"/>
      <c r="N31" s="567"/>
      <c r="O31" s="567"/>
      <c r="P31" s="567"/>
      <c r="Q31" s="568"/>
      <c r="R31" s="253"/>
      <c r="S31" s="253"/>
      <c r="T31" s="253"/>
      <c r="U31" s="253"/>
      <c r="V31" s="253"/>
      <c r="W31" s="253"/>
      <c r="X31" s="253"/>
      <c r="Y31" s="253"/>
      <c r="Z31" s="253"/>
      <c r="AA31" s="253"/>
      <c r="AB31" s="253"/>
      <c r="AC31" s="253"/>
      <c r="AD31" s="253"/>
      <c r="AE31" s="253"/>
      <c r="AF31" s="253"/>
      <c r="AG31" s="253"/>
      <c r="AH31" s="253"/>
      <c r="AI31" s="253"/>
      <c r="AJ31" s="253"/>
    </row>
    <row r="32" spans="1:36" ht="12.75" customHeight="1">
      <c r="A32" s="251"/>
      <c r="B32" s="251"/>
      <c r="C32" s="562"/>
      <c r="D32" s="563"/>
      <c r="E32" s="563"/>
      <c r="F32" s="563"/>
      <c r="G32" s="563"/>
      <c r="H32" s="564"/>
      <c r="I32" s="567"/>
      <c r="J32" s="567"/>
      <c r="K32" s="567"/>
      <c r="L32" s="567"/>
      <c r="M32" s="567"/>
      <c r="N32" s="567"/>
      <c r="O32" s="567"/>
      <c r="P32" s="567"/>
      <c r="Q32" s="568"/>
      <c r="R32" s="253"/>
      <c r="S32" s="253"/>
      <c r="T32" s="253"/>
      <c r="U32" s="253"/>
      <c r="V32" s="253"/>
      <c r="W32" s="253"/>
      <c r="X32" s="253"/>
      <c r="Y32" s="253"/>
      <c r="Z32" s="253"/>
      <c r="AA32" s="253"/>
      <c r="AB32" s="253"/>
      <c r="AC32" s="253"/>
      <c r="AD32" s="253"/>
      <c r="AE32" s="253"/>
      <c r="AF32" s="253"/>
      <c r="AG32" s="253"/>
      <c r="AH32" s="253"/>
      <c r="AI32" s="253"/>
      <c r="AJ32" s="253"/>
    </row>
    <row r="33" spans="1:36" ht="9.75" customHeight="1">
      <c r="A33" s="251"/>
      <c r="B33" s="251"/>
      <c r="C33" s="576"/>
      <c r="D33" s="577"/>
      <c r="E33" s="577"/>
      <c r="F33" s="577"/>
      <c r="G33" s="577"/>
      <c r="H33" s="578"/>
      <c r="I33" s="579"/>
      <c r="J33" s="579"/>
      <c r="K33" s="579"/>
      <c r="L33" s="579"/>
      <c r="M33" s="579"/>
      <c r="N33" s="579"/>
      <c r="O33" s="579"/>
      <c r="P33" s="579"/>
      <c r="Q33" s="580"/>
      <c r="R33" s="253"/>
      <c r="S33" s="253"/>
      <c r="T33" s="253"/>
      <c r="U33" s="253"/>
      <c r="V33" s="253"/>
      <c r="W33" s="253"/>
      <c r="X33" s="253"/>
      <c r="Y33" s="253"/>
      <c r="Z33" s="253"/>
      <c r="AA33" s="253"/>
      <c r="AB33" s="253"/>
      <c r="AC33" s="253"/>
      <c r="AD33" s="253"/>
      <c r="AE33" s="253"/>
      <c r="AF33" s="253"/>
      <c r="AG33" s="253"/>
      <c r="AH33" s="253"/>
      <c r="AI33" s="253"/>
      <c r="AJ33" s="253"/>
    </row>
    <row r="34" spans="1:36" ht="9.75" customHeight="1">
      <c r="C34" s="571"/>
      <c r="D34" s="571"/>
      <c r="E34" s="571"/>
      <c r="F34" s="571"/>
      <c r="G34" s="571"/>
      <c r="H34" s="571"/>
      <c r="I34" s="571"/>
      <c r="J34" s="571"/>
      <c r="K34" s="571"/>
      <c r="L34" s="571"/>
      <c r="M34" s="571"/>
      <c r="N34" s="571"/>
      <c r="O34" s="571"/>
      <c r="P34" s="571"/>
      <c r="Q34" s="571"/>
      <c r="R34" s="223"/>
      <c r="S34" s="223"/>
      <c r="T34" s="223"/>
      <c r="U34" s="223"/>
      <c r="V34" s="223"/>
      <c r="W34" s="223"/>
      <c r="X34" s="223"/>
      <c r="Y34" s="223"/>
      <c r="Z34" s="223"/>
      <c r="AA34" s="223"/>
      <c r="AB34" s="223"/>
      <c r="AC34" s="223"/>
      <c r="AD34" s="223"/>
      <c r="AE34" s="223"/>
      <c r="AF34" s="223"/>
      <c r="AG34" s="223"/>
      <c r="AH34" s="223"/>
      <c r="AI34" s="223"/>
      <c r="AJ34" s="223"/>
    </row>
    <row r="35" spans="1:36" ht="12.75" customHeight="1">
      <c r="C35" s="223"/>
      <c r="D35" s="223"/>
      <c r="E35" s="223"/>
      <c r="F35" s="223"/>
      <c r="G35" s="223"/>
      <c r="H35" s="223"/>
      <c r="I35" s="223"/>
      <c r="J35" s="223"/>
      <c r="K35" s="223"/>
      <c r="L35" s="223"/>
      <c r="M35" s="223"/>
      <c r="N35" s="223"/>
      <c r="O35" s="223"/>
      <c r="P35" s="223"/>
      <c r="Q35" s="223"/>
      <c r="R35" s="223"/>
      <c r="S35" s="223"/>
      <c r="T35" s="223"/>
      <c r="U35" s="223"/>
      <c r="V35" s="223"/>
      <c r="W35" s="223"/>
      <c r="X35" s="223"/>
      <c r="Y35" s="223"/>
      <c r="Z35" s="223"/>
      <c r="AA35" s="223"/>
      <c r="AB35" s="223"/>
      <c r="AC35" s="223"/>
      <c r="AD35" s="223"/>
      <c r="AE35" s="223"/>
      <c r="AF35" s="223"/>
      <c r="AG35" s="223"/>
      <c r="AH35" s="223"/>
      <c r="AI35" s="223"/>
      <c r="AJ35" s="223"/>
    </row>
    <row r="36" spans="1:36" ht="12.75" customHeight="1">
      <c r="C36" s="223"/>
      <c r="D36" s="223"/>
      <c r="E36" s="223"/>
      <c r="F36" s="223"/>
      <c r="G36" s="223"/>
      <c r="H36" s="223"/>
      <c r="I36" s="223"/>
      <c r="J36" s="223"/>
      <c r="K36" s="223"/>
      <c r="L36" s="223"/>
      <c r="M36" s="223"/>
      <c r="N36" s="223"/>
      <c r="O36" s="223"/>
      <c r="P36" s="223"/>
      <c r="Q36" s="223"/>
      <c r="R36" s="223"/>
      <c r="S36" s="223"/>
      <c r="T36" s="223"/>
      <c r="U36" s="223"/>
      <c r="V36" s="223"/>
      <c r="W36" s="223"/>
      <c r="X36" s="223"/>
      <c r="Y36" s="223"/>
      <c r="Z36" s="223"/>
      <c r="AA36" s="223"/>
      <c r="AB36" s="223"/>
      <c r="AC36" s="223"/>
      <c r="AD36" s="223"/>
      <c r="AE36" s="223"/>
      <c r="AF36" s="223"/>
      <c r="AG36" s="223"/>
      <c r="AH36" s="223"/>
      <c r="AI36" s="223"/>
      <c r="AJ36" s="223"/>
    </row>
    <row r="37" spans="1:36" ht="12.75" customHeight="1">
      <c r="C37" s="223"/>
      <c r="D37" s="223"/>
      <c r="E37" s="223"/>
      <c r="F37" s="223"/>
      <c r="G37" s="223"/>
      <c r="H37" s="223"/>
      <c r="I37" s="223"/>
      <c r="J37" s="223"/>
      <c r="K37" s="223"/>
      <c r="L37" s="223"/>
      <c r="M37" s="223"/>
      <c r="N37" s="223"/>
      <c r="O37" s="223"/>
      <c r="P37" s="223"/>
      <c r="Q37" s="223"/>
      <c r="R37" s="223"/>
      <c r="S37" s="223"/>
      <c r="T37" s="223"/>
      <c r="U37" s="223"/>
      <c r="V37" s="223"/>
      <c r="W37" s="223"/>
      <c r="X37" s="223"/>
      <c r="Y37" s="223"/>
      <c r="Z37" s="223"/>
      <c r="AA37" s="223"/>
      <c r="AB37" s="223"/>
      <c r="AC37" s="223"/>
      <c r="AD37" s="223"/>
      <c r="AE37" s="223"/>
      <c r="AF37" s="223"/>
      <c r="AG37" s="223"/>
      <c r="AH37" s="223"/>
      <c r="AI37" s="223"/>
      <c r="AJ37" s="223"/>
    </row>
    <row r="38" spans="1:36" ht="12.75" customHeight="1">
      <c r="C38" s="223"/>
      <c r="D38" s="223"/>
      <c r="E38" s="223"/>
      <c r="F38" s="223"/>
      <c r="G38" s="223"/>
      <c r="H38" s="223"/>
      <c r="I38" s="223"/>
      <c r="J38" s="223"/>
      <c r="K38" s="223"/>
      <c r="L38" s="223"/>
      <c r="M38" s="223"/>
      <c r="N38" s="223"/>
      <c r="O38" s="223"/>
      <c r="P38" s="223"/>
      <c r="Q38" s="223"/>
      <c r="R38" s="223"/>
      <c r="S38" s="223"/>
      <c r="T38" s="223"/>
      <c r="U38" s="223"/>
      <c r="V38" s="223"/>
      <c r="W38" s="223"/>
      <c r="X38" s="223"/>
      <c r="Y38" s="223"/>
      <c r="Z38" s="223"/>
      <c r="AA38" s="223"/>
      <c r="AB38" s="223"/>
      <c r="AC38" s="223"/>
      <c r="AD38" s="223"/>
      <c r="AE38" s="223"/>
      <c r="AF38" s="223"/>
      <c r="AG38" s="223"/>
      <c r="AH38" s="223"/>
      <c r="AI38" s="223"/>
      <c r="AJ38" s="223"/>
    </row>
    <row r="39" spans="1:36" ht="12.75" customHeight="1">
      <c r="C39" s="223"/>
      <c r="D39" s="223"/>
      <c r="E39" s="223"/>
      <c r="F39" s="223"/>
      <c r="G39" s="223"/>
      <c r="H39" s="223"/>
      <c r="I39" s="223"/>
      <c r="J39" s="223"/>
      <c r="K39" s="223"/>
      <c r="L39" s="223"/>
      <c r="M39" s="223"/>
      <c r="N39" s="223"/>
      <c r="O39" s="223"/>
      <c r="P39" s="223"/>
      <c r="Q39" s="223"/>
      <c r="R39" s="223"/>
      <c r="S39" s="223"/>
      <c r="T39" s="223"/>
      <c r="U39" s="223"/>
      <c r="V39" s="223"/>
      <c r="W39" s="223"/>
      <c r="X39" s="223"/>
      <c r="Y39" s="223"/>
      <c r="Z39" s="223"/>
      <c r="AA39" s="223"/>
      <c r="AB39" s="223"/>
      <c r="AC39" s="223"/>
      <c r="AD39" s="223"/>
      <c r="AE39" s="223"/>
      <c r="AF39" s="223"/>
      <c r="AG39" s="223"/>
      <c r="AH39" s="223"/>
      <c r="AI39" s="223"/>
      <c r="AJ39" s="223"/>
    </row>
    <row r="40" spans="1:36" ht="12.75" customHeight="1">
      <c r="C40" s="223"/>
      <c r="D40" s="223"/>
      <c r="E40" s="223"/>
      <c r="F40" s="223"/>
      <c r="G40" s="223"/>
      <c r="H40" s="223"/>
      <c r="I40" s="223"/>
      <c r="J40" s="223"/>
      <c r="K40" s="223"/>
      <c r="L40" s="223"/>
      <c r="M40" s="223"/>
      <c r="N40" s="223"/>
      <c r="O40" s="223"/>
      <c r="P40" s="223"/>
      <c r="Q40" s="223"/>
      <c r="R40" s="223"/>
      <c r="S40" s="223"/>
      <c r="T40" s="223"/>
      <c r="U40" s="223"/>
      <c r="V40" s="223"/>
      <c r="W40" s="223"/>
      <c r="X40" s="223"/>
      <c r="Y40" s="223"/>
      <c r="Z40" s="223"/>
      <c r="AA40" s="223"/>
      <c r="AB40" s="223"/>
      <c r="AC40" s="223"/>
      <c r="AD40" s="223"/>
      <c r="AE40" s="223"/>
      <c r="AF40" s="223"/>
      <c r="AG40" s="223"/>
      <c r="AH40" s="223"/>
      <c r="AI40" s="223"/>
      <c r="AJ40" s="223"/>
    </row>
    <row r="41" spans="1:36" ht="12.75" customHeight="1">
      <c r="C41" s="223"/>
      <c r="D41" s="223"/>
      <c r="E41" s="223"/>
      <c r="F41" s="223"/>
      <c r="G41" s="223"/>
      <c r="H41" s="223"/>
      <c r="I41" s="223"/>
      <c r="J41" s="223"/>
      <c r="K41" s="223"/>
      <c r="L41" s="223"/>
      <c r="M41" s="223"/>
      <c r="N41" s="223"/>
      <c r="O41" s="223"/>
      <c r="P41" s="223"/>
      <c r="Q41" s="223"/>
      <c r="R41" s="223"/>
      <c r="S41" s="223"/>
      <c r="T41" s="223"/>
      <c r="U41" s="223"/>
      <c r="V41" s="223"/>
      <c r="W41" s="223"/>
      <c r="X41" s="223"/>
      <c r="Y41" s="223"/>
      <c r="Z41" s="223"/>
      <c r="AA41" s="223"/>
      <c r="AB41" s="223"/>
      <c r="AC41" s="223"/>
      <c r="AD41" s="223"/>
      <c r="AE41" s="223"/>
      <c r="AF41" s="223"/>
      <c r="AG41" s="223"/>
      <c r="AH41" s="223"/>
      <c r="AI41" s="223"/>
      <c r="AJ41" s="223"/>
    </row>
    <row r="42" spans="1:36" ht="12.75" customHeight="1">
      <c r="C42" s="223"/>
      <c r="D42" s="223"/>
      <c r="E42" s="223"/>
      <c r="F42" s="223"/>
      <c r="G42" s="223"/>
      <c r="H42" s="223"/>
      <c r="I42" s="223"/>
      <c r="J42" s="223"/>
      <c r="K42" s="223"/>
      <c r="L42" s="223"/>
      <c r="M42" s="223"/>
      <c r="N42" s="223"/>
      <c r="O42" s="223"/>
      <c r="P42" s="223"/>
      <c r="Q42" s="223"/>
      <c r="R42" s="223"/>
      <c r="S42" s="223"/>
      <c r="T42" s="223"/>
      <c r="U42" s="223"/>
      <c r="V42" s="223"/>
      <c r="W42" s="223"/>
      <c r="X42" s="223"/>
      <c r="Y42" s="223"/>
      <c r="Z42" s="223"/>
      <c r="AA42" s="223"/>
      <c r="AB42" s="223"/>
      <c r="AC42" s="223"/>
      <c r="AD42" s="223"/>
      <c r="AE42" s="223"/>
      <c r="AF42" s="223"/>
      <c r="AG42" s="223"/>
      <c r="AH42" s="223"/>
      <c r="AI42" s="223"/>
      <c r="AJ42" s="223"/>
    </row>
    <row r="43" spans="1:36" ht="12.75" customHeight="1">
      <c r="C43" s="223"/>
      <c r="D43" s="223"/>
      <c r="E43" s="223"/>
      <c r="F43" s="223"/>
      <c r="G43" s="223"/>
      <c r="H43" s="223"/>
      <c r="I43" s="223"/>
      <c r="J43" s="223"/>
      <c r="K43" s="223"/>
      <c r="L43" s="223"/>
      <c r="M43" s="223"/>
      <c r="N43" s="223"/>
      <c r="O43" s="223"/>
      <c r="P43" s="223"/>
      <c r="Q43" s="223"/>
      <c r="R43" s="223"/>
      <c r="S43" s="223"/>
      <c r="T43" s="223"/>
      <c r="U43" s="223"/>
      <c r="V43" s="223"/>
      <c r="W43" s="223"/>
      <c r="X43" s="223"/>
      <c r="Y43" s="223"/>
      <c r="Z43" s="223"/>
      <c r="AA43" s="223"/>
      <c r="AB43" s="223"/>
      <c r="AC43" s="223"/>
      <c r="AD43" s="223"/>
      <c r="AE43" s="223"/>
      <c r="AF43" s="223"/>
      <c r="AG43" s="223"/>
      <c r="AH43" s="223"/>
      <c r="AI43" s="223"/>
      <c r="AJ43" s="223"/>
    </row>
    <row r="44" spans="1:36" ht="12.75" customHeight="1">
      <c r="C44" s="223"/>
      <c r="D44" s="223"/>
      <c r="E44" s="223"/>
      <c r="F44" s="223"/>
      <c r="G44" s="223"/>
      <c r="H44" s="223"/>
      <c r="I44" s="223"/>
      <c r="J44" s="223"/>
      <c r="K44" s="223"/>
      <c r="L44" s="223"/>
      <c r="M44" s="223"/>
      <c r="N44" s="223"/>
      <c r="O44" s="223"/>
      <c r="P44" s="223"/>
      <c r="Q44" s="223"/>
      <c r="R44" s="223"/>
      <c r="S44" s="223"/>
      <c r="T44" s="223"/>
      <c r="U44" s="223"/>
      <c r="V44" s="223"/>
      <c r="W44" s="223"/>
      <c r="X44" s="223"/>
      <c r="Y44" s="223"/>
      <c r="Z44" s="223"/>
      <c r="AA44" s="223"/>
      <c r="AB44" s="223"/>
      <c r="AC44" s="223"/>
      <c r="AD44" s="223"/>
      <c r="AE44" s="223"/>
      <c r="AF44" s="223"/>
      <c r="AG44" s="223"/>
      <c r="AH44" s="223"/>
      <c r="AI44" s="223"/>
      <c r="AJ44" s="223"/>
    </row>
    <row r="45" spans="1:36" ht="12.75" customHeight="1">
      <c r="C45" s="223"/>
      <c r="D45" s="223"/>
      <c r="E45" s="223"/>
      <c r="F45" s="223"/>
      <c r="G45" s="223"/>
      <c r="H45" s="223"/>
      <c r="I45" s="223"/>
      <c r="J45" s="223"/>
      <c r="K45" s="223"/>
      <c r="L45" s="223"/>
      <c r="M45" s="223"/>
      <c r="N45" s="223"/>
      <c r="O45" s="223"/>
      <c r="P45" s="223"/>
      <c r="Q45" s="223"/>
      <c r="R45" s="223"/>
      <c r="S45" s="223"/>
      <c r="T45" s="223"/>
      <c r="U45" s="223"/>
      <c r="V45" s="223"/>
      <c r="W45" s="223"/>
      <c r="X45" s="223"/>
      <c r="Y45" s="223"/>
      <c r="Z45" s="223"/>
      <c r="AA45" s="223"/>
      <c r="AB45" s="223"/>
      <c r="AC45" s="223"/>
      <c r="AD45" s="223"/>
      <c r="AE45" s="223"/>
      <c r="AF45" s="223"/>
      <c r="AG45" s="223"/>
      <c r="AH45" s="223"/>
      <c r="AI45" s="223"/>
      <c r="AJ45" s="223"/>
    </row>
    <row r="46" spans="1:36" ht="12.75" customHeight="1"/>
    <row r="47" spans="1:36" ht="12.75" customHeight="1"/>
    <row r="48" spans="1:3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spans="5:10" ht="12.75" customHeight="1"/>
    <row r="322" spans="5:10" ht="12.75" customHeight="1"/>
    <row r="323" spans="5:10" ht="12.75" customHeight="1"/>
    <row r="324" spans="5:10" ht="12.75" customHeight="1">
      <c r="E324" s="773" t="s">
        <v>475</v>
      </c>
      <c r="F324" s="744"/>
      <c r="G324" s="744"/>
      <c r="H324" s="744"/>
      <c r="I324" s="744"/>
      <c r="J324" s="774"/>
    </row>
    <row r="325" spans="5:10" ht="12.75" hidden="1" customHeight="1">
      <c r="E325" s="600" t="s">
        <v>477</v>
      </c>
      <c r="F325" s="603">
        <f>ROUND(F8,0)</f>
        <v>1660000</v>
      </c>
      <c r="G325" s="603">
        <f>ROUND(F16,0)</f>
        <v>1660000</v>
      </c>
      <c r="H325" s="283" t="str">
        <f>IF(F325=G325,"","EL BALANCE NO CUADRA")</f>
        <v/>
      </c>
      <c r="I325" s="283"/>
      <c r="J325" s="606"/>
    </row>
    <row r="326" spans="5:10" ht="12.75" hidden="1" customHeight="1">
      <c r="E326" s="600"/>
      <c r="F326" s="283"/>
      <c r="G326" s="283"/>
      <c r="H326" s="283"/>
      <c r="I326" s="283"/>
      <c r="J326" s="606"/>
    </row>
    <row r="327" spans="5:10" ht="12.75" hidden="1" customHeight="1">
      <c r="E327" s="607" t="s">
        <v>479</v>
      </c>
      <c r="F327" s="283"/>
      <c r="G327" s="608" t="s">
        <v>480</v>
      </c>
      <c r="H327" s="283"/>
      <c r="I327" s="283"/>
      <c r="J327" s="606"/>
    </row>
    <row r="328" spans="5:10" ht="12.75" hidden="1" customHeight="1">
      <c r="E328" s="600" t="s">
        <v>481</v>
      </c>
      <c r="F328" s="603">
        <f>+F10</f>
        <v>1110000</v>
      </c>
      <c r="G328" s="283">
        <f>IF(F329=0,0,F328/F329)</f>
        <v>2.7407407407407409</v>
      </c>
      <c r="H328" s="283"/>
      <c r="I328" s="283"/>
      <c r="J328" s="606"/>
    </row>
    <row r="329" spans="5:10" ht="12.75" hidden="1" customHeight="1">
      <c r="E329" s="600" t="s">
        <v>483</v>
      </c>
      <c r="F329" s="603">
        <f>+F19</f>
        <v>405000</v>
      </c>
      <c r="G329" s="283"/>
      <c r="H329" s="283"/>
      <c r="I329" s="283"/>
      <c r="J329" s="606"/>
    </row>
    <row r="330" spans="5:10" ht="12.75" hidden="1" customHeight="1">
      <c r="E330" s="615" t="s">
        <v>484</v>
      </c>
      <c r="F330" s="283">
        <v>2</v>
      </c>
      <c r="G330" s="283" t="s">
        <v>485</v>
      </c>
      <c r="H330" s="283"/>
      <c r="I330" s="283"/>
      <c r="J330" s="606"/>
    </row>
    <row r="331" spans="5:10" ht="12.75" hidden="1" customHeight="1">
      <c r="E331" s="615" t="s">
        <v>486</v>
      </c>
      <c r="F331" s="283">
        <v>1.8</v>
      </c>
      <c r="G331" s="283" t="s">
        <v>487</v>
      </c>
      <c r="H331" s="283"/>
      <c r="I331" s="283"/>
      <c r="J331" s="606"/>
    </row>
    <row r="332" spans="5:10" ht="12.75" hidden="1" customHeight="1">
      <c r="E332" s="615" t="s">
        <v>488</v>
      </c>
      <c r="F332" s="283">
        <v>2.2000000000000002</v>
      </c>
      <c r="G332" s="283" t="s">
        <v>489</v>
      </c>
      <c r="H332" s="283"/>
      <c r="I332" s="283"/>
      <c r="J332" s="606"/>
    </row>
    <row r="333" spans="5:10" ht="12.75" hidden="1" customHeight="1">
      <c r="E333" s="600"/>
      <c r="F333" s="283"/>
      <c r="G333" s="283"/>
      <c r="H333" s="283"/>
      <c r="I333" s="283"/>
      <c r="J333" s="606"/>
    </row>
    <row r="334" spans="5:10" ht="12.75" hidden="1" customHeight="1">
      <c r="E334" s="618" t="s">
        <v>491</v>
      </c>
      <c r="F334" s="283"/>
      <c r="G334" s="608" t="s">
        <v>480</v>
      </c>
      <c r="H334" s="283"/>
      <c r="I334" s="283"/>
      <c r="J334" s="606"/>
    </row>
    <row r="335" spans="5:10" ht="12.75" hidden="1" customHeight="1">
      <c r="E335" s="615" t="s">
        <v>492</v>
      </c>
      <c r="F335" s="603">
        <f>+F12+F13</f>
        <v>950000</v>
      </c>
      <c r="G335" s="283">
        <f>IF(F336=0,0,F335/F336)</f>
        <v>2.3456790123456792</v>
      </c>
      <c r="H335" s="283"/>
      <c r="I335" s="283"/>
      <c r="J335" s="606"/>
    </row>
    <row r="336" spans="5:10" ht="12.75" hidden="1" customHeight="1">
      <c r="E336" s="615" t="s">
        <v>493</v>
      </c>
      <c r="F336" s="603">
        <f>+F329</f>
        <v>405000</v>
      </c>
      <c r="G336" s="283"/>
      <c r="H336" s="283"/>
      <c r="I336" s="283"/>
      <c r="J336" s="606"/>
    </row>
    <row r="337" spans="5:10" ht="12.75" hidden="1" customHeight="1">
      <c r="E337" s="615" t="s">
        <v>484</v>
      </c>
      <c r="F337" s="283">
        <v>1</v>
      </c>
      <c r="G337" s="283" t="s">
        <v>485</v>
      </c>
      <c r="H337" s="283"/>
      <c r="I337" s="283"/>
      <c r="J337" s="606"/>
    </row>
    <row r="338" spans="5:10" ht="12.75" hidden="1" customHeight="1">
      <c r="E338" s="615" t="s">
        <v>486</v>
      </c>
      <c r="F338" s="620">
        <v>0.95</v>
      </c>
      <c r="G338" s="283" t="s">
        <v>487</v>
      </c>
      <c r="H338" s="283"/>
      <c r="I338" s="283"/>
      <c r="J338" s="606"/>
    </row>
    <row r="339" spans="5:10" ht="12.75" hidden="1" customHeight="1">
      <c r="E339" s="615" t="s">
        <v>488</v>
      </c>
      <c r="F339" s="620">
        <v>1.1000000000000001</v>
      </c>
      <c r="G339" s="283" t="s">
        <v>489</v>
      </c>
      <c r="H339" s="283"/>
      <c r="I339" s="283"/>
      <c r="J339" s="606"/>
    </row>
    <row r="340" spans="5:10" ht="12.75" hidden="1" customHeight="1">
      <c r="E340" s="600"/>
      <c r="F340" s="283"/>
      <c r="G340" s="608" t="s">
        <v>480</v>
      </c>
      <c r="H340" s="283"/>
      <c r="I340" s="283"/>
      <c r="J340" s="606"/>
    </row>
    <row r="341" spans="5:10" ht="12.75" hidden="1" customHeight="1">
      <c r="E341" s="615" t="s">
        <v>494</v>
      </c>
      <c r="F341" s="283"/>
      <c r="G341" s="622">
        <f>$G$17</f>
        <v>0.61746987951807231</v>
      </c>
      <c r="H341" s="283"/>
      <c r="I341" s="283"/>
      <c r="J341" s="606"/>
    </row>
    <row r="342" spans="5:10" ht="12.75" hidden="1" customHeight="1">
      <c r="E342" s="615" t="s">
        <v>495</v>
      </c>
      <c r="F342" s="620" t="s">
        <v>496</v>
      </c>
      <c r="G342" s="283" t="s">
        <v>485</v>
      </c>
      <c r="H342" s="283"/>
      <c r="I342" s="283"/>
      <c r="J342" s="606"/>
    </row>
    <row r="343" spans="5:10" ht="12.75" hidden="1" customHeight="1">
      <c r="E343" s="615" t="s">
        <v>486</v>
      </c>
      <c r="F343" s="624">
        <v>0.39</v>
      </c>
      <c r="G343" s="283" t="s">
        <v>487</v>
      </c>
      <c r="H343" s="283"/>
      <c r="I343" s="283"/>
      <c r="J343" s="606"/>
    </row>
    <row r="344" spans="5:10" ht="12.75" hidden="1" customHeight="1">
      <c r="E344" s="615" t="s">
        <v>488</v>
      </c>
      <c r="F344" s="624">
        <v>0.51</v>
      </c>
      <c r="G344" s="283" t="s">
        <v>489</v>
      </c>
      <c r="H344" s="283"/>
      <c r="I344" s="283"/>
      <c r="J344" s="606"/>
    </row>
    <row r="345" spans="5:10" ht="12.75" hidden="1" customHeight="1">
      <c r="E345" s="600"/>
      <c r="F345" s="283"/>
      <c r="G345" s="608" t="s">
        <v>480</v>
      </c>
      <c r="H345" s="283"/>
      <c r="I345" s="283"/>
      <c r="J345" s="606"/>
    </row>
    <row r="346" spans="5:10" ht="12.75" hidden="1" customHeight="1">
      <c r="E346" s="615" t="s">
        <v>497</v>
      </c>
      <c r="F346" s="283"/>
      <c r="G346" s="625">
        <f>$O$10</f>
        <v>0.61951219512195121</v>
      </c>
      <c r="H346" s="283"/>
      <c r="I346" s="283"/>
      <c r="J346" s="606"/>
    </row>
    <row r="347" spans="5:10" ht="12.75" hidden="1" customHeight="1">
      <c r="E347" s="615" t="s">
        <v>495</v>
      </c>
      <c r="F347" s="283">
        <v>1</v>
      </c>
      <c r="G347" s="283" t="s">
        <v>485</v>
      </c>
      <c r="H347" s="283"/>
      <c r="I347" s="283"/>
      <c r="J347" s="606"/>
    </row>
    <row r="348" spans="5:10" ht="12.75" hidden="1" customHeight="1">
      <c r="E348" s="615" t="s">
        <v>498</v>
      </c>
      <c r="F348" s="283">
        <v>1.1000000000000001</v>
      </c>
      <c r="G348" s="283" t="s">
        <v>499</v>
      </c>
      <c r="H348" s="283"/>
      <c r="I348" s="283"/>
      <c r="J348" s="606"/>
    </row>
    <row r="349" spans="5:10" ht="12.75" hidden="1" customHeight="1">
      <c r="E349" s="615" t="s">
        <v>500</v>
      </c>
      <c r="F349" s="283">
        <v>0.9</v>
      </c>
      <c r="G349" s="283" t="s">
        <v>502</v>
      </c>
      <c r="H349" s="283"/>
      <c r="I349" s="283"/>
      <c r="J349" s="606"/>
    </row>
    <row r="350" spans="5:10" ht="12.75" hidden="1" customHeight="1">
      <c r="E350" s="600"/>
      <c r="F350" s="283"/>
      <c r="G350" s="283"/>
      <c r="H350" s="283"/>
      <c r="I350" s="283"/>
      <c r="J350" s="606"/>
    </row>
    <row r="351" spans="5:10" ht="12.75" hidden="1" customHeight="1">
      <c r="E351" s="615" t="s">
        <v>503</v>
      </c>
      <c r="F351" s="283"/>
      <c r="G351" s="625">
        <f>$O$17</f>
        <v>0.70866141732283461</v>
      </c>
      <c r="H351" s="283"/>
      <c r="I351" s="283"/>
      <c r="J351" s="606"/>
    </row>
    <row r="352" spans="5:10" ht="12.75" hidden="1" customHeight="1">
      <c r="E352" s="615" t="s">
        <v>495</v>
      </c>
      <c r="F352" s="629"/>
      <c r="G352" s="283" t="s">
        <v>485</v>
      </c>
      <c r="H352" s="283"/>
      <c r="I352" s="283"/>
      <c r="J352" s="606"/>
    </row>
    <row r="353" spans="5:10" ht="12.75" hidden="1" customHeight="1">
      <c r="E353" s="615" t="s">
        <v>486</v>
      </c>
      <c r="F353" s="283">
        <v>1.5</v>
      </c>
      <c r="G353" s="283" t="s">
        <v>487</v>
      </c>
      <c r="H353" s="283"/>
      <c r="I353" s="283"/>
      <c r="J353" s="606"/>
    </row>
    <row r="354" spans="5:10" ht="12.75" customHeight="1">
      <c r="E354" s="632"/>
      <c r="F354" s="414"/>
      <c r="G354" s="414"/>
      <c r="H354" s="414"/>
      <c r="I354" s="414"/>
      <c r="J354" s="633"/>
    </row>
    <row r="355" spans="5:10" ht="12.75" customHeight="1"/>
    <row r="356" spans="5:10" ht="12.75" customHeight="1"/>
    <row r="357" spans="5:10" ht="12.75" customHeight="1"/>
    <row r="358" spans="5:10" ht="12.75" customHeight="1"/>
    <row r="359" spans="5:10" ht="12.75" customHeight="1"/>
    <row r="360" spans="5:10" ht="12.75" customHeight="1"/>
    <row r="361" spans="5:10" ht="12.75" customHeight="1"/>
    <row r="362" spans="5:10" ht="12.75" customHeight="1"/>
    <row r="363" spans="5:10" ht="12.75" customHeight="1"/>
    <row r="364" spans="5:10" ht="12.75" customHeight="1"/>
    <row r="365" spans="5:10" ht="12.75" customHeight="1"/>
    <row r="366" spans="5:10" ht="12.75" customHeight="1"/>
    <row r="367" spans="5:10" ht="12.75" customHeight="1"/>
    <row r="368" spans="5:10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1">
    <mergeCell ref="L2:O2"/>
    <mergeCell ref="P2:Q2"/>
    <mergeCell ref="N4:P4"/>
    <mergeCell ref="J6:P7"/>
    <mergeCell ref="D7:G7"/>
    <mergeCell ref="J9:L9"/>
    <mergeCell ref="N9:P9"/>
    <mergeCell ref="J16:L16"/>
    <mergeCell ref="J18:L18"/>
    <mergeCell ref="N18:P18"/>
    <mergeCell ref="J19:L19"/>
    <mergeCell ref="N19:P19"/>
    <mergeCell ref="E20:G20"/>
    <mergeCell ref="E324:J324"/>
    <mergeCell ref="J11:L11"/>
    <mergeCell ref="N11:P11"/>
    <mergeCell ref="N12:P12"/>
    <mergeCell ref="J13:L13"/>
    <mergeCell ref="J14:L14"/>
    <mergeCell ref="D15:G15"/>
    <mergeCell ref="N16:P16"/>
  </mergeCells>
  <conditionalFormatting sqref="F4:P5">
    <cfRule type="cellIs" dxfId="20" priority="4" stopIfTrue="1" operator="lessThan">
      <formula>0</formula>
    </cfRule>
  </conditionalFormatting>
  <conditionalFormatting sqref="I7:I12 J8:L8 N8:O8 F8:H13 M8:M13 N10:P10 J10:L12 N13:O13 J15:L15 N15:O15 H15:I19 M15:M19 F16:G19 J17:L17 N17:P17">
    <cfRule type="cellIs" dxfId="19" priority="1" stopIfTrue="1" operator="lessThan">
      <formula>0</formula>
    </cfRule>
  </conditionalFormatting>
  <conditionalFormatting sqref="J11:L11">
    <cfRule type="cellIs" dxfId="18" priority="11" stopIfTrue="1" operator="equal">
      <formula>$G$353</formula>
    </cfRule>
  </conditionalFormatting>
  <conditionalFormatting sqref="J13:L13">
    <cfRule type="cellIs" dxfId="17" priority="5" stopIfTrue="1" operator="equal">
      <formula>$G$338</formula>
    </cfRule>
  </conditionalFormatting>
  <conditionalFormatting sqref="J18:L18">
    <cfRule type="cellIs" dxfId="16" priority="2" stopIfTrue="1" operator="equal">
      <formula>$G$338</formula>
    </cfRule>
  </conditionalFormatting>
  <conditionalFormatting sqref="N11:P11">
    <cfRule type="cellIs" dxfId="15" priority="3" stopIfTrue="1" operator="equal">
      <formula>$G$348</formula>
    </cfRule>
  </conditionalFormatting>
  <conditionalFormatting sqref="N18:P18">
    <cfRule type="cellIs" dxfId="14" priority="8" stopIfTrue="1" operator="equal">
      <formula>$G$353</formula>
    </cfRule>
  </conditionalFormatting>
  <conditionalFormatting sqref="O5:P5">
    <cfRule type="cellIs" dxfId="13" priority="9" stopIfTrue="1" operator="lessThan">
      <formula>0</formula>
    </cfRule>
  </conditionalFormatting>
  <dataValidations count="1">
    <dataValidation type="list" allowBlank="1" showErrorMessage="1" sqref="F4" xr:uid="{00000000-0002-0000-0300-000000000000}">
      <formula1>balance</formula1>
    </dataValidation>
  </dataValidations>
  <printOptions horizontalCentered="1" verticalCentered="1"/>
  <pageMargins left="0.78740157480314965" right="0.78740157480314965" top="0.98425196850393704" bottom="0.98425196850393704" header="0" footer="0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F7F7F"/>
  </sheetPr>
  <dimension ref="B1:I1000"/>
  <sheetViews>
    <sheetView workbookViewId="0"/>
  </sheetViews>
  <sheetFormatPr baseColWidth="10" defaultColWidth="14.42578125" defaultRowHeight="15" customHeight="1"/>
  <cols>
    <col min="1" max="26" width="10.7109375" customWidth="1"/>
  </cols>
  <sheetData>
    <row r="1" spans="2:9" ht="12.75" customHeight="1"/>
    <row r="2" spans="2:9" ht="12.75" customHeight="1"/>
    <row r="3" spans="2:9" ht="12.75" customHeight="1"/>
    <row r="4" spans="2:9" ht="12.75" customHeight="1"/>
    <row r="5" spans="2:9" ht="12.75" customHeight="1">
      <c r="B5" s="24" t="s">
        <v>129</v>
      </c>
      <c r="C5" s="24"/>
      <c r="D5" s="24"/>
      <c r="E5" s="24"/>
      <c r="F5" s="24"/>
      <c r="G5" s="24"/>
      <c r="H5" s="24"/>
      <c r="I5" s="24"/>
    </row>
    <row r="6" spans="2:9" ht="12.75" customHeight="1">
      <c r="B6" s="185"/>
      <c r="C6" s="186" t="s">
        <v>130</v>
      </c>
      <c r="D6" s="187" t="s">
        <v>131</v>
      </c>
      <c r="E6" s="188" t="s">
        <v>132</v>
      </c>
      <c r="F6" s="24"/>
      <c r="G6" s="189" t="s">
        <v>133</v>
      </c>
      <c r="H6" s="190"/>
      <c r="I6" s="8">
        <f>Análisis!$F$10</f>
        <v>1110000</v>
      </c>
    </row>
    <row r="7" spans="2:9" ht="12.75" customHeight="1">
      <c r="B7" s="191" t="s">
        <v>134</v>
      </c>
      <c r="C7" s="192">
        <f>I6/1000</f>
        <v>1110</v>
      </c>
      <c r="D7" s="192">
        <f>E7</f>
        <v>405</v>
      </c>
      <c r="E7" s="193">
        <f>I7/1000</f>
        <v>405</v>
      </c>
      <c r="F7" s="24"/>
      <c r="G7" s="108" t="s">
        <v>135</v>
      </c>
      <c r="H7" s="24"/>
      <c r="I7" s="10">
        <f>Análisis!$F$19</f>
        <v>405000</v>
      </c>
    </row>
    <row r="8" spans="2:9" ht="12.75" customHeight="1">
      <c r="B8" s="191" t="s">
        <v>137</v>
      </c>
      <c r="C8" s="192">
        <f>I8/1000</f>
        <v>550</v>
      </c>
      <c r="D8" s="192"/>
      <c r="E8" s="193">
        <f>I9/1000</f>
        <v>1255</v>
      </c>
      <c r="F8" s="24"/>
      <c r="G8" s="108" t="s">
        <v>138</v>
      </c>
      <c r="H8" s="24"/>
      <c r="I8" s="10">
        <f>Análisis!$F$9</f>
        <v>550000</v>
      </c>
    </row>
    <row r="9" spans="2:9" ht="12.75" customHeight="1">
      <c r="B9" s="196" t="s">
        <v>139</v>
      </c>
      <c r="C9" s="197"/>
      <c r="D9" s="200">
        <f>+C7-E7</f>
        <v>705</v>
      </c>
      <c r="E9" s="202"/>
      <c r="F9" s="24"/>
      <c r="G9" s="204" t="s">
        <v>141</v>
      </c>
      <c r="H9" s="206"/>
      <c r="I9" s="13">
        <f>Análisis!F17+Análisis!F18</f>
        <v>1255000</v>
      </c>
    </row>
    <row r="10" spans="2:9" ht="12.75" customHeight="1"/>
    <row r="11" spans="2:9" ht="12.75" customHeight="1"/>
    <row r="12" spans="2:9" ht="12.75" customHeight="1"/>
    <row r="13" spans="2:9" ht="12.75" customHeight="1"/>
    <row r="14" spans="2:9" ht="12.75" customHeight="1"/>
    <row r="15" spans="2:9" ht="12.75" customHeight="1"/>
    <row r="16" spans="2:9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244061"/>
    <pageSetUpPr fitToPage="1"/>
  </sheetPr>
  <dimension ref="A1:AF1000"/>
  <sheetViews>
    <sheetView showGridLines="0" workbookViewId="0">
      <pane xSplit="8" ySplit="2" topLeftCell="I14" activePane="bottomRight" state="frozen"/>
      <selection pane="topRight" activeCell="I1" sqref="I1"/>
      <selection pane="bottomLeft" activeCell="A3" sqref="A3"/>
      <selection pane="bottomRight" activeCell="I3" sqref="I3"/>
    </sheetView>
  </sheetViews>
  <sheetFormatPr baseColWidth="10" defaultColWidth="14.42578125" defaultRowHeight="15" customHeight="1"/>
  <cols>
    <col min="1" max="1" width="4.7109375" hidden="1" customWidth="1"/>
    <col min="2" max="2" width="4.7109375" customWidth="1"/>
    <col min="3" max="3" width="3.7109375" customWidth="1"/>
    <col min="4" max="4" width="28.7109375" customWidth="1"/>
    <col min="5" max="9" width="12.140625" customWidth="1"/>
    <col min="10" max="10" width="2.140625" customWidth="1"/>
    <col min="11" max="11" width="2.28515625" customWidth="1"/>
    <col min="12" max="12" width="24.7109375" customWidth="1"/>
    <col min="13" max="13" width="50" customWidth="1"/>
    <col min="14" max="14" width="2.5703125" customWidth="1"/>
    <col min="15" max="32" width="4.7109375" customWidth="1"/>
  </cols>
  <sheetData>
    <row r="1" spans="1:32" ht="12.75" customHeight="1"/>
    <row r="2" spans="1:32" ht="33" customHeight="1">
      <c r="C2" s="809" t="s">
        <v>149</v>
      </c>
      <c r="D2" s="686"/>
      <c r="E2" s="686"/>
      <c r="F2" s="686"/>
      <c r="G2" s="686"/>
      <c r="H2" s="686"/>
      <c r="I2" s="686"/>
      <c r="J2" s="686"/>
      <c r="K2" s="686"/>
      <c r="L2" s="686"/>
      <c r="M2" s="810"/>
      <c r="N2" s="222"/>
      <c r="O2" s="223"/>
      <c r="P2" s="223"/>
      <c r="Q2" s="223"/>
      <c r="R2" s="223"/>
      <c r="S2" s="223"/>
      <c r="T2" s="223"/>
      <c r="U2" s="223"/>
      <c r="V2" s="223"/>
      <c r="W2" s="223"/>
      <c r="X2" s="223"/>
      <c r="Y2" s="223"/>
      <c r="Z2" s="223"/>
      <c r="AA2" s="223"/>
      <c r="AB2" s="223"/>
      <c r="AC2" s="223"/>
      <c r="AD2" s="223"/>
    </row>
    <row r="3" spans="1:32" ht="9.75" customHeight="1">
      <c r="C3" s="226"/>
      <c r="D3" s="228"/>
      <c r="E3" s="228"/>
      <c r="F3" s="228"/>
      <c r="G3" s="228"/>
      <c r="H3" s="228"/>
      <c r="I3" s="228"/>
      <c r="J3" s="228"/>
      <c r="K3" s="229"/>
      <c r="L3" s="229"/>
      <c r="M3" s="229"/>
      <c r="N3" s="230"/>
      <c r="O3" s="223"/>
      <c r="P3" s="223"/>
      <c r="Q3" s="223"/>
      <c r="R3" s="223"/>
      <c r="S3" s="223"/>
      <c r="T3" s="223"/>
      <c r="U3" s="223"/>
      <c r="V3" s="223"/>
      <c r="W3" s="223"/>
      <c r="X3" s="223"/>
      <c r="Y3" s="223"/>
      <c r="Z3" s="223"/>
      <c r="AA3" s="223"/>
      <c r="AB3" s="223"/>
      <c r="AC3" s="223"/>
      <c r="AD3" s="223"/>
    </row>
    <row r="4" spans="1:32" ht="12.75" customHeight="1">
      <c r="C4" s="231"/>
      <c r="D4" s="232" t="s">
        <v>152</v>
      </c>
      <c r="E4" s="233">
        <f>INICIO!J5</f>
        <v>2020</v>
      </c>
      <c r="F4" s="234">
        <f>DATOS!I5</f>
        <v>2019</v>
      </c>
      <c r="G4" s="234">
        <f>DATOS!J5</f>
        <v>2018</v>
      </c>
      <c r="H4" s="234">
        <f>DATOS!K5</f>
        <v>2017</v>
      </c>
      <c r="I4" s="234">
        <f>DATOS!L5</f>
        <v>2016</v>
      </c>
      <c r="J4" s="235"/>
      <c r="K4" s="236"/>
      <c r="L4" s="238" t="s">
        <v>153</v>
      </c>
      <c r="M4" s="240"/>
      <c r="N4" s="241"/>
      <c r="O4" s="223"/>
      <c r="P4" s="223"/>
      <c r="Q4" s="223"/>
      <c r="R4" s="223"/>
      <c r="S4" s="223"/>
      <c r="T4" s="223"/>
      <c r="U4" s="223"/>
      <c r="V4" s="223"/>
      <c r="W4" s="223"/>
      <c r="X4" s="223"/>
      <c r="Y4" s="223"/>
      <c r="Z4" s="223"/>
      <c r="AA4" s="223"/>
      <c r="AB4" s="223"/>
      <c r="AC4" s="223"/>
      <c r="AD4" s="223"/>
    </row>
    <row r="5" spans="1:32" ht="3.75" customHeight="1">
      <c r="C5" s="243"/>
      <c r="D5" s="245"/>
      <c r="E5" s="247"/>
      <c r="F5" s="248"/>
      <c r="G5" s="248"/>
      <c r="H5" s="248"/>
      <c r="I5" s="248"/>
      <c r="J5" s="248"/>
      <c r="K5" s="249"/>
      <c r="L5" s="250"/>
      <c r="M5" s="250"/>
      <c r="N5" s="241"/>
      <c r="O5" s="223"/>
      <c r="P5" s="223"/>
      <c r="Q5" s="223"/>
      <c r="R5" s="223"/>
      <c r="S5" s="223"/>
      <c r="T5" s="223"/>
      <c r="U5" s="223"/>
      <c r="V5" s="223"/>
      <c r="W5" s="223"/>
      <c r="X5" s="223"/>
      <c r="Y5" s="223"/>
      <c r="Z5" s="223"/>
      <c r="AA5" s="223"/>
      <c r="AB5" s="223"/>
      <c r="AC5" s="223"/>
      <c r="AD5" s="223"/>
    </row>
    <row r="6" spans="1:32" ht="12.75" customHeight="1">
      <c r="A6" s="251"/>
      <c r="B6" s="251"/>
      <c r="C6" s="252">
        <v>1</v>
      </c>
      <c r="D6" s="808" t="s">
        <v>157</v>
      </c>
      <c r="E6" s="763"/>
      <c r="F6" s="763"/>
      <c r="G6" s="763"/>
      <c r="H6" s="763"/>
      <c r="I6" s="764"/>
      <c r="J6" s="248"/>
      <c r="K6" s="249"/>
      <c r="L6" s="250"/>
      <c r="M6" s="250"/>
      <c r="N6" s="241"/>
      <c r="O6" s="253"/>
      <c r="P6" s="253"/>
      <c r="Q6" s="253"/>
      <c r="R6" s="253"/>
      <c r="S6" s="253"/>
      <c r="T6" s="253"/>
      <c r="U6" s="253"/>
      <c r="V6" s="253"/>
      <c r="W6" s="253"/>
      <c r="X6" s="253"/>
      <c r="Y6" s="253"/>
      <c r="Z6" s="253"/>
      <c r="AA6" s="253"/>
      <c r="AB6" s="253"/>
      <c r="AC6" s="253"/>
      <c r="AD6" s="253"/>
      <c r="AE6" s="251"/>
      <c r="AF6" s="251"/>
    </row>
    <row r="7" spans="1:32" ht="21" customHeight="1">
      <c r="A7" s="251"/>
      <c r="B7" s="251"/>
      <c r="C7" s="254"/>
      <c r="D7" s="256" t="s">
        <v>161</v>
      </c>
      <c r="E7" s="258">
        <f>Calc1!C78</f>
        <v>0.24390243902439024</v>
      </c>
      <c r="F7" s="259">
        <f>Calc1!D78</f>
        <v>0.17167381974248927</v>
      </c>
      <c r="G7" s="259">
        <f>Calc1!E78</f>
        <v>0</v>
      </c>
      <c r="H7" s="259">
        <f>Calc1!F78</f>
        <v>0</v>
      </c>
      <c r="I7" s="261">
        <f>Calc1!G78</f>
        <v>0</v>
      </c>
      <c r="J7" s="248"/>
      <c r="K7" s="249"/>
      <c r="L7" s="262" t="s">
        <v>165</v>
      </c>
      <c r="M7" s="264"/>
      <c r="N7" s="241"/>
      <c r="O7" s="253"/>
      <c r="P7" s="253"/>
      <c r="Q7" s="253"/>
      <c r="R7" s="253"/>
      <c r="S7" s="253"/>
      <c r="T7" s="253"/>
      <c r="U7" s="253"/>
      <c r="V7" s="253"/>
      <c r="W7" s="253"/>
      <c r="X7" s="253"/>
      <c r="Y7" s="253"/>
      <c r="Z7" s="253"/>
      <c r="AA7" s="253"/>
      <c r="AB7" s="253"/>
      <c r="AC7" s="253"/>
      <c r="AD7" s="253"/>
      <c r="AE7" s="251"/>
      <c r="AF7" s="251"/>
    </row>
    <row r="8" spans="1:32" ht="21" customHeight="1">
      <c r="A8" s="251"/>
      <c r="B8" s="251"/>
      <c r="C8" s="254"/>
      <c r="D8" s="256" t="s">
        <v>168</v>
      </c>
      <c r="E8" s="266">
        <f>Calc1!C79</f>
        <v>0.15060240963855423</v>
      </c>
      <c r="F8" s="268">
        <f>Calc1!D79</f>
        <v>0.11363636363636363</v>
      </c>
      <c r="G8" s="268">
        <f>Calc1!E79</f>
        <v>0</v>
      </c>
      <c r="H8" s="268">
        <f>Calc1!F79</f>
        <v>0</v>
      </c>
      <c r="I8" s="269">
        <f>Calc1!G79</f>
        <v>0</v>
      </c>
      <c r="J8" s="248"/>
      <c r="K8" s="249"/>
      <c r="L8" s="262" t="s">
        <v>172</v>
      </c>
      <c r="M8" s="264"/>
      <c r="N8" s="241"/>
      <c r="O8" s="253"/>
      <c r="P8" s="253"/>
      <c r="Q8" s="253"/>
      <c r="R8" s="253"/>
      <c r="S8" s="253"/>
      <c r="T8" s="253"/>
      <c r="U8" s="253"/>
      <c r="V8" s="253"/>
      <c r="W8" s="253"/>
      <c r="X8" s="253"/>
      <c r="Y8" s="253"/>
      <c r="Z8" s="253"/>
      <c r="AA8" s="253"/>
      <c r="AB8" s="253"/>
      <c r="AC8" s="253"/>
      <c r="AD8" s="253"/>
      <c r="AE8" s="251"/>
      <c r="AF8" s="251"/>
    </row>
    <row r="9" spans="1:32" ht="21" customHeight="1">
      <c r="A9" s="251"/>
      <c r="B9" s="251"/>
      <c r="C9" s="254"/>
      <c r="D9" s="256" t="s">
        <v>174</v>
      </c>
      <c r="E9" s="266">
        <f>Calc1!C80</f>
        <v>0.5617977528089888</v>
      </c>
      <c r="F9" s="268">
        <f>Calc1!D80</f>
        <v>0.34188034188034189</v>
      </c>
      <c r="G9" s="268">
        <f>Calc1!E80</f>
        <v>0</v>
      </c>
      <c r="H9" s="268">
        <f>Calc1!F80</f>
        <v>0</v>
      </c>
      <c r="I9" s="269">
        <f>Calc1!G80</f>
        <v>0</v>
      </c>
      <c r="J9" s="248"/>
      <c r="K9" s="249"/>
      <c r="L9" s="262" t="s">
        <v>178</v>
      </c>
      <c r="M9" s="264"/>
      <c r="N9" s="241"/>
      <c r="O9" s="253"/>
      <c r="P9" s="253"/>
      <c r="Q9" s="253"/>
      <c r="R9" s="253"/>
      <c r="S9" s="253"/>
      <c r="T9" s="253"/>
      <c r="U9" s="253"/>
      <c r="V9" s="253"/>
      <c r="W9" s="253"/>
      <c r="X9" s="253"/>
      <c r="Y9" s="253"/>
      <c r="Z9" s="253"/>
      <c r="AA9" s="253"/>
      <c r="AB9" s="253"/>
      <c r="AC9" s="253"/>
      <c r="AD9" s="253"/>
      <c r="AE9" s="251"/>
      <c r="AF9" s="251"/>
    </row>
    <row r="10" spans="1:32" ht="21" customHeight="1">
      <c r="A10" s="251"/>
      <c r="B10" s="251"/>
      <c r="C10" s="254"/>
      <c r="D10" s="270" t="s">
        <v>179</v>
      </c>
      <c r="E10" s="272">
        <f>Calc1!C81</f>
        <v>0.7142857142857143</v>
      </c>
      <c r="F10" s="273">
        <f>Calc1!D81</f>
        <v>0.66666666666666663</v>
      </c>
      <c r="G10" s="273">
        <f>Calc1!E81</f>
        <v>0</v>
      </c>
      <c r="H10" s="273">
        <f>Calc1!F81</f>
        <v>0</v>
      </c>
      <c r="I10" s="276">
        <f>Calc1!G81</f>
        <v>0</v>
      </c>
      <c r="J10" s="248"/>
      <c r="K10" s="249"/>
      <c r="L10" s="262" t="s">
        <v>182</v>
      </c>
      <c r="M10" s="264"/>
      <c r="N10" s="241"/>
      <c r="O10" s="253"/>
      <c r="P10" s="253"/>
      <c r="Q10" s="253"/>
      <c r="R10" s="253"/>
      <c r="S10" s="253"/>
      <c r="T10" s="253"/>
      <c r="U10" s="253"/>
      <c r="V10" s="253"/>
      <c r="W10" s="253"/>
      <c r="X10" s="253"/>
      <c r="Y10" s="253"/>
      <c r="Z10" s="253"/>
      <c r="AA10" s="253"/>
      <c r="AB10" s="253"/>
      <c r="AC10" s="253"/>
      <c r="AD10" s="253"/>
      <c r="AE10" s="251"/>
      <c r="AF10" s="251"/>
    </row>
    <row r="11" spans="1:32" ht="6" customHeight="1">
      <c r="A11" s="251"/>
      <c r="B11" s="251"/>
      <c r="C11" s="243"/>
      <c r="D11" s="245"/>
      <c r="E11" s="247"/>
      <c r="F11" s="248"/>
      <c r="G11" s="248"/>
      <c r="H11" s="248"/>
      <c r="I11" s="248"/>
      <c r="J11" s="248"/>
      <c r="K11" s="249"/>
      <c r="L11" s="250"/>
      <c r="M11" s="250"/>
      <c r="N11" s="241"/>
      <c r="O11" s="253"/>
      <c r="P11" s="253"/>
      <c r="Q11" s="253"/>
      <c r="R11" s="253"/>
      <c r="S11" s="253"/>
      <c r="T11" s="253"/>
      <c r="U11" s="253"/>
      <c r="V11" s="253"/>
      <c r="W11" s="253"/>
      <c r="X11" s="253"/>
      <c r="Y11" s="253"/>
      <c r="Z11" s="253"/>
      <c r="AA11" s="253"/>
      <c r="AB11" s="253"/>
      <c r="AC11" s="253"/>
      <c r="AD11" s="253"/>
      <c r="AE11" s="251"/>
      <c r="AF11" s="251"/>
    </row>
    <row r="12" spans="1:32" ht="12.75" customHeight="1">
      <c r="A12" s="251"/>
      <c r="B12" s="251"/>
      <c r="C12" s="252">
        <v>2</v>
      </c>
      <c r="D12" s="807" t="s">
        <v>185</v>
      </c>
      <c r="E12" s="763"/>
      <c r="F12" s="763"/>
      <c r="G12" s="763"/>
      <c r="H12" s="763"/>
      <c r="I12" s="764"/>
      <c r="J12" s="278"/>
      <c r="K12" s="279"/>
      <c r="L12" s="280"/>
      <c r="M12" s="280"/>
      <c r="N12" s="241"/>
      <c r="O12" s="253"/>
      <c r="P12" s="253"/>
      <c r="Q12" s="253"/>
      <c r="R12" s="253"/>
      <c r="S12" s="253"/>
      <c r="T12" s="253"/>
      <c r="U12" s="253"/>
      <c r="V12" s="253"/>
      <c r="W12" s="253"/>
      <c r="X12" s="253"/>
      <c r="Y12" s="253"/>
      <c r="Z12" s="253"/>
      <c r="AA12" s="253"/>
      <c r="AB12" s="253"/>
      <c r="AC12" s="253"/>
      <c r="AD12" s="253"/>
      <c r="AE12" s="251"/>
      <c r="AF12" s="251"/>
    </row>
    <row r="13" spans="1:32" ht="21" customHeight="1">
      <c r="A13" s="251"/>
      <c r="B13" s="251"/>
      <c r="C13" s="243"/>
      <c r="D13" s="281" t="s">
        <v>187</v>
      </c>
      <c r="E13" s="284">
        <f>Calc1!C54</f>
        <v>705000</v>
      </c>
      <c r="F13" s="285">
        <f>Calc1!D54</f>
        <v>805000</v>
      </c>
      <c r="G13" s="285">
        <f>Calc1!E54</f>
        <v>0</v>
      </c>
      <c r="H13" s="285">
        <f>Calc1!F54</f>
        <v>0</v>
      </c>
      <c r="I13" s="286">
        <f>Calc1!G54</f>
        <v>0</v>
      </c>
      <c r="J13" s="248"/>
      <c r="K13" s="249"/>
      <c r="L13" s="262" t="s">
        <v>190</v>
      </c>
      <c r="M13" s="264"/>
      <c r="N13" s="241"/>
      <c r="O13" s="253"/>
      <c r="P13" s="253"/>
      <c r="Q13" s="253"/>
      <c r="R13" s="253"/>
      <c r="S13" s="253"/>
      <c r="T13" s="253"/>
      <c r="U13" s="253"/>
      <c r="V13" s="253"/>
      <c r="W13" s="253"/>
      <c r="X13" s="253"/>
      <c r="Y13" s="253"/>
      <c r="Z13" s="253"/>
      <c r="AA13" s="253"/>
      <c r="AB13" s="253"/>
      <c r="AC13" s="253"/>
      <c r="AD13" s="253"/>
      <c r="AE13" s="251"/>
      <c r="AF13" s="251"/>
    </row>
    <row r="14" spans="1:32" ht="21" customHeight="1">
      <c r="A14" s="251"/>
      <c r="B14" s="251"/>
      <c r="C14" s="44"/>
      <c r="D14" s="287" t="s">
        <v>191</v>
      </c>
      <c r="E14" s="288">
        <f>Calc1!C60</f>
        <v>1.7407407407407407</v>
      </c>
      <c r="F14" s="289">
        <f>Calc1!D60</f>
        <v>1.9876543209876543</v>
      </c>
      <c r="G14" s="289">
        <f>Calc1!E60</f>
        <v>0</v>
      </c>
      <c r="H14" s="289">
        <f>Calc1!F60</f>
        <v>0</v>
      </c>
      <c r="I14" s="291">
        <f>Calc1!G60</f>
        <v>0</v>
      </c>
      <c r="J14" s="248"/>
      <c r="K14" s="249"/>
      <c r="L14" s="262" t="s">
        <v>195</v>
      </c>
      <c r="M14" s="264"/>
      <c r="N14" s="241"/>
      <c r="O14" s="253"/>
      <c r="P14" s="253"/>
      <c r="Q14" s="253"/>
      <c r="R14" s="253"/>
      <c r="S14" s="253"/>
      <c r="T14" s="253"/>
      <c r="U14" s="253"/>
      <c r="V14" s="253"/>
      <c r="W14" s="253"/>
      <c r="X14" s="253"/>
      <c r="Y14" s="253"/>
      <c r="Z14" s="253"/>
      <c r="AA14" s="253"/>
      <c r="AB14" s="253"/>
      <c r="AC14" s="253"/>
      <c r="AD14" s="253"/>
      <c r="AE14" s="251"/>
      <c r="AF14" s="251"/>
    </row>
    <row r="15" spans="1:32" ht="21" customHeight="1">
      <c r="A15" s="251"/>
      <c r="B15" s="251"/>
      <c r="C15" s="44"/>
      <c r="D15" s="270" t="s">
        <v>197</v>
      </c>
      <c r="E15" s="292">
        <f>Calc1!C61</f>
        <v>725.14285714285711</v>
      </c>
      <c r="F15" s="294">
        <f>Calc1!D61</f>
        <v>965.99999999999989</v>
      </c>
      <c r="G15" s="294">
        <f>Calc1!E61</f>
        <v>0</v>
      </c>
      <c r="H15" s="294">
        <f>Calc1!F61</f>
        <v>0</v>
      </c>
      <c r="I15" s="295">
        <f>Calc1!G61</f>
        <v>0</v>
      </c>
      <c r="J15" s="248"/>
      <c r="K15" s="249"/>
      <c r="L15" s="262" t="s">
        <v>198</v>
      </c>
      <c r="M15" s="264"/>
      <c r="N15" s="241"/>
      <c r="O15" s="253"/>
      <c r="P15" s="253"/>
      <c r="Q15" s="253"/>
      <c r="R15" s="253"/>
      <c r="S15" s="253"/>
      <c r="T15" s="253"/>
      <c r="U15" s="253"/>
      <c r="V15" s="253"/>
      <c r="W15" s="253"/>
      <c r="X15" s="253"/>
      <c r="Y15" s="253"/>
      <c r="Z15" s="253"/>
      <c r="AA15" s="253"/>
      <c r="AB15" s="253"/>
      <c r="AC15" s="253"/>
      <c r="AD15" s="253"/>
      <c r="AE15" s="251"/>
      <c r="AF15" s="251"/>
    </row>
    <row r="16" spans="1:32" ht="6" customHeight="1">
      <c r="A16" s="251"/>
      <c r="B16" s="251"/>
      <c r="C16" s="44"/>
      <c r="D16" s="297"/>
      <c r="E16" s="298"/>
      <c r="F16" s="298"/>
      <c r="G16" s="298"/>
      <c r="H16" s="298"/>
      <c r="I16" s="298"/>
      <c r="J16" s="248"/>
      <c r="K16" s="249"/>
      <c r="L16" s="250"/>
      <c r="M16" s="250"/>
      <c r="N16" s="241"/>
      <c r="O16" s="253"/>
      <c r="P16" s="253"/>
      <c r="Q16" s="253"/>
      <c r="R16" s="253"/>
      <c r="S16" s="253"/>
      <c r="T16" s="253"/>
      <c r="U16" s="253"/>
      <c r="V16" s="253"/>
      <c r="W16" s="253"/>
      <c r="X16" s="253"/>
      <c r="Y16" s="253"/>
      <c r="Z16" s="253"/>
      <c r="AA16" s="253"/>
      <c r="AB16" s="253"/>
      <c r="AC16" s="253"/>
      <c r="AD16" s="253"/>
      <c r="AE16" s="251"/>
      <c r="AF16" s="251"/>
    </row>
    <row r="17" spans="1:32" ht="12.75" customHeight="1">
      <c r="A17" s="251"/>
      <c r="B17" s="251"/>
      <c r="C17" s="252">
        <v>3</v>
      </c>
      <c r="D17" s="807" t="s">
        <v>199</v>
      </c>
      <c r="E17" s="763"/>
      <c r="F17" s="763"/>
      <c r="G17" s="763"/>
      <c r="H17" s="763"/>
      <c r="I17" s="764"/>
      <c r="J17" s="248"/>
      <c r="K17" s="249"/>
      <c r="L17" s="250"/>
      <c r="M17" s="250"/>
      <c r="N17" s="241"/>
      <c r="O17" s="253"/>
      <c r="P17" s="253"/>
      <c r="Q17" s="253"/>
      <c r="R17" s="253"/>
      <c r="S17" s="253"/>
      <c r="T17" s="253"/>
      <c r="U17" s="253"/>
      <c r="V17" s="253"/>
      <c r="W17" s="253"/>
      <c r="X17" s="253"/>
      <c r="Y17" s="253"/>
      <c r="Z17" s="253"/>
      <c r="AA17" s="253"/>
      <c r="AB17" s="253"/>
      <c r="AC17" s="253"/>
      <c r="AD17" s="253"/>
      <c r="AE17" s="251"/>
      <c r="AF17" s="251"/>
    </row>
    <row r="18" spans="1:32" ht="21" customHeight="1">
      <c r="A18" s="251"/>
      <c r="B18" s="251"/>
      <c r="C18" s="243"/>
      <c r="D18" s="281" t="s">
        <v>59</v>
      </c>
      <c r="E18" s="305">
        <f>Calc1!C56</f>
        <v>2.7407407407407409</v>
      </c>
      <c r="F18" s="306">
        <f>Calc1!D56</f>
        <v>2.9876543209876543</v>
      </c>
      <c r="G18" s="306">
        <f>Calc1!E56</f>
        <v>0</v>
      </c>
      <c r="H18" s="306">
        <f>Calc1!F56</f>
        <v>0</v>
      </c>
      <c r="I18" s="307">
        <f>Calc1!G56</f>
        <v>0</v>
      </c>
      <c r="J18" s="248"/>
      <c r="K18" s="249"/>
      <c r="L18" s="262" t="s">
        <v>206</v>
      </c>
      <c r="M18" s="250"/>
      <c r="N18" s="241"/>
      <c r="O18" s="253"/>
      <c r="P18" s="253"/>
      <c r="Q18" s="253"/>
      <c r="R18" s="253"/>
      <c r="S18" s="253"/>
      <c r="T18" s="253"/>
      <c r="U18" s="253"/>
      <c r="V18" s="253"/>
      <c r="W18" s="253"/>
      <c r="X18" s="253"/>
      <c r="Y18" s="253"/>
      <c r="Z18" s="253"/>
      <c r="AA18" s="253"/>
      <c r="AB18" s="253"/>
      <c r="AC18" s="253"/>
      <c r="AD18" s="253"/>
      <c r="AE18" s="251"/>
      <c r="AF18" s="251"/>
    </row>
    <row r="19" spans="1:32" ht="21" customHeight="1">
      <c r="A19" s="251"/>
      <c r="B19" s="251"/>
      <c r="C19" s="243"/>
      <c r="D19" s="311" t="s">
        <v>208</v>
      </c>
      <c r="E19" s="288">
        <f>Calc1!C57</f>
        <v>2.3456790123456792</v>
      </c>
      <c r="F19" s="289">
        <f>Calc1!D57</f>
        <v>2.5925925925925926</v>
      </c>
      <c r="G19" s="289">
        <f>Calc1!E57</f>
        <v>0</v>
      </c>
      <c r="H19" s="289">
        <f>Calc1!F57</f>
        <v>0</v>
      </c>
      <c r="I19" s="291">
        <f>Calc1!G57</f>
        <v>0</v>
      </c>
      <c r="J19" s="248"/>
      <c r="K19" s="249"/>
      <c r="L19" s="262" t="s">
        <v>209</v>
      </c>
      <c r="M19" s="250"/>
      <c r="N19" s="241"/>
      <c r="O19" s="253"/>
      <c r="P19" s="253"/>
      <c r="Q19" s="253"/>
      <c r="R19" s="253"/>
      <c r="S19" s="253"/>
      <c r="T19" s="253"/>
      <c r="U19" s="253"/>
      <c r="V19" s="253"/>
      <c r="W19" s="253"/>
      <c r="X19" s="253"/>
      <c r="Y19" s="253"/>
      <c r="Z19" s="253"/>
      <c r="AA19" s="253"/>
      <c r="AB19" s="253"/>
      <c r="AC19" s="253"/>
      <c r="AD19" s="253"/>
      <c r="AE19" s="251"/>
      <c r="AF19" s="251"/>
    </row>
    <row r="20" spans="1:32" ht="21" customHeight="1">
      <c r="A20" s="251"/>
      <c r="B20" s="251"/>
      <c r="C20" s="243"/>
      <c r="D20" s="314" t="s">
        <v>64</v>
      </c>
      <c r="E20" s="292">
        <f>Calc1!C58</f>
        <v>0.37037037037037035</v>
      </c>
      <c r="F20" s="294">
        <f>Calc1!D58</f>
        <v>0.37037037037037035</v>
      </c>
      <c r="G20" s="294">
        <f>Calc1!E58</f>
        <v>0</v>
      </c>
      <c r="H20" s="294">
        <f>Calc1!F58</f>
        <v>0</v>
      </c>
      <c r="I20" s="295">
        <f>Calc1!G58</f>
        <v>0</v>
      </c>
      <c r="J20" s="248"/>
      <c r="K20" s="249"/>
      <c r="L20" s="262" t="s">
        <v>212</v>
      </c>
      <c r="M20" s="250"/>
      <c r="N20" s="241"/>
      <c r="O20" s="253"/>
      <c r="P20" s="253"/>
      <c r="Q20" s="253"/>
      <c r="R20" s="253"/>
      <c r="S20" s="253"/>
      <c r="T20" s="253"/>
      <c r="U20" s="253"/>
      <c r="V20" s="253"/>
      <c r="W20" s="253"/>
      <c r="X20" s="253"/>
      <c r="Y20" s="253"/>
      <c r="Z20" s="253"/>
      <c r="AA20" s="253"/>
      <c r="AB20" s="253"/>
      <c r="AC20" s="253"/>
      <c r="AD20" s="253"/>
      <c r="AE20" s="251"/>
      <c r="AF20" s="251"/>
    </row>
    <row r="21" spans="1:32" ht="6" customHeight="1">
      <c r="A21" s="251"/>
      <c r="B21" s="251"/>
      <c r="C21" s="44"/>
      <c r="D21" s="318"/>
      <c r="E21" s="319"/>
      <c r="F21" s="319"/>
      <c r="G21" s="319"/>
      <c r="H21" s="319"/>
      <c r="I21" s="319"/>
      <c r="J21" s="248"/>
      <c r="K21" s="249"/>
      <c r="L21" s="264"/>
      <c r="M21" s="250"/>
      <c r="N21" s="241"/>
      <c r="O21" s="253"/>
      <c r="P21" s="253"/>
      <c r="Q21" s="253"/>
      <c r="R21" s="253"/>
      <c r="S21" s="253"/>
      <c r="T21" s="253"/>
      <c r="U21" s="253"/>
      <c r="V21" s="253"/>
      <c r="W21" s="253"/>
      <c r="X21" s="253"/>
      <c r="Y21" s="253"/>
      <c r="Z21" s="253"/>
      <c r="AA21" s="253"/>
      <c r="AB21" s="253"/>
      <c r="AC21" s="253"/>
      <c r="AD21" s="253"/>
      <c r="AE21" s="251"/>
      <c r="AF21" s="251"/>
    </row>
    <row r="22" spans="1:32" ht="12.75" customHeight="1">
      <c r="A22" s="251"/>
      <c r="B22" s="251"/>
      <c r="C22" s="252">
        <v>4</v>
      </c>
      <c r="D22" s="808" t="s">
        <v>213</v>
      </c>
      <c r="E22" s="763"/>
      <c r="F22" s="763"/>
      <c r="G22" s="763"/>
      <c r="H22" s="763"/>
      <c r="I22" s="764"/>
      <c r="J22" s="248"/>
      <c r="K22" s="249"/>
      <c r="L22" s="250"/>
      <c r="M22" s="250"/>
      <c r="N22" s="241"/>
      <c r="O22" s="253"/>
      <c r="P22" s="253"/>
      <c r="Q22" s="253"/>
      <c r="R22" s="253"/>
      <c r="S22" s="253"/>
      <c r="T22" s="253"/>
      <c r="U22" s="253"/>
      <c r="V22" s="253"/>
      <c r="W22" s="253"/>
      <c r="X22" s="253"/>
      <c r="Y22" s="253"/>
      <c r="Z22" s="253"/>
      <c r="AA22" s="253"/>
      <c r="AB22" s="253"/>
      <c r="AC22" s="253"/>
      <c r="AD22" s="253"/>
      <c r="AE22" s="251"/>
      <c r="AF22" s="251"/>
    </row>
    <row r="23" spans="1:32" ht="21" customHeight="1">
      <c r="A23" s="251"/>
      <c r="B23" s="251"/>
      <c r="C23" s="243"/>
      <c r="D23" s="281" t="s">
        <v>71</v>
      </c>
      <c r="E23" s="305">
        <f>Calc1!C63</f>
        <v>0.61951219512195121</v>
      </c>
      <c r="F23" s="306">
        <f>Calc1!D63</f>
        <v>0.51072961373390557</v>
      </c>
      <c r="G23" s="306">
        <f>Calc1!E63</f>
        <v>0</v>
      </c>
      <c r="H23" s="306">
        <f>Calc1!F63</f>
        <v>0</v>
      </c>
      <c r="I23" s="307">
        <f>Calc1!G63</f>
        <v>0</v>
      </c>
      <c r="J23" s="248"/>
      <c r="K23" s="249"/>
      <c r="L23" s="262" t="s">
        <v>216</v>
      </c>
      <c r="M23" s="250"/>
      <c r="N23" s="241"/>
      <c r="O23" s="253"/>
      <c r="P23" s="253"/>
      <c r="Q23" s="253"/>
      <c r="R23" s="253"/>
      <c r="S23" s="253"/>
      <c r="T23" s="253"/>
      <c r="U23" s="253"/>
      <c r="V23" s="253"/>
      <c r="W23" s="253"/>
      <c r="X23" s="253"/>
      <c r="Y23" s="253"/>
      <c r="Z23" s="253"/>
      <c r="AA23" s="253"/>
      <c r="AB23" s="253"/>
      <c r="AC23" s="253"/>
      <c r="AD23" s="253"/>
      <c r="AE23" s="251"/>
      <c r="AF23" s="251"/>
    </row>
    <row r="24" spans="1:32" ht="21" customHeight="1">
      <c r="A24" s="251"/>
      <c r="B24" s="251"/>
      <c r="C24" s="243"/>
      <c r="D24" s="287" t="s">
        <v>219</v>
      </c>
      <c r="E24" s="288">
        <f>Calc1!C64</f>
        <v>0.39512195121951221</v>
      </c>
      <c r="F24" s="289">
        <f>Calc1!D64</f>
        <v>0.34763948497854075</v>
      </c>
      <c r="G24" s="289">
        <f>Calc1!E64</f>
        <v>0</v>
      </c>
      <c r="H24" s="289">
        <f>Calc1!F64</f>
        <v>0</v>
      </c>
      <c r="I24" s="291">
        <f>Calc1!G64</f>
        <v>0</v>
      </c>
      <c r="J24" s="248"/>
      <c r="K24" s="249"/>
      <c r="L24" s="262" t="s">
        <v>222</v>
      </c>
      <c r="M24" s="250"/>
      <c r="N24" s="241"/>
      <c r="O24" s="253"/>
      <c r="P24" s="253"/>
      <c r="Q24" s="253"/>
      <c r="R24" s="253"/>
      <c r="S24" s="253"/>
      <c r="T24" s="253"/>
      <c r="U24" s="253"/>
      <c r="V24" s="253"/>
      <c r="W24" s="253"/>
      <c r="X24" s="253"/>
      <c r="Y24" s="253"/>
      <c r="Z24" s="253"/>
      <c r="AA24" s="253"/>
      <c r="AB24" s="253"/>
      <c r="AC24" s="253"/>
      <c r="AD24" s="253"/>
      <c r="AE24" s="251"/>
      <c r="AF24" s="251"/>
    </row>
    <row r="25" spans="1:32" ht="21" customHeight="1">
      <c r="A25" s="251"/>
      <c r="B25" s="251"/>
      <c r="C25" s="44"/>
      <c r="D25" s="314" t="s">
        <v>74</v>
      </c>
      <c r="E25" s="292">
        <f>Calc1!C65</f>
        <v>1.6141732283464567</v>
      </c>
      <c r="F25" s="294">
        <f>Calc1!D65</f>
        <v>1.9579831932773109</v>
      </c>
      <c r="G25" s="294">
        <f>Calc1!E65</f>
        <v>0</v>
      </c>
      <c r="H25" s="294">
        <f>Calc1!F65</f>
        <v>0</v>
      </c>
      <c r="I25" s="295">
        <f>Calc1!G65</f>
        <v>0</v>
      </c>
      <c r="J25" s="248"/>
      <c r="K25" s="249"/>
      <c r="L25" s="262" t="s">
        <v>226</v>
      </c>
      <c r="M25" s="250"/>
      <c r="N25" s="241"/>
      <c r="O25" s="253"/>
      <c r="P25" s="253"/>
      <c r="Q25" s="253"/>
      <c r="R25" s="253"/>
      <c r="S25" s="253"/>
      <c r="T25" s="253"/>
      <c r="U25" s="253"/>
      <c r="V25" s="253"/>
      <c r="W25" s="253"/>
      <c r="X25" s="253"/>
      <c r="Y25" s="253"/>
      <c r="Z25" s="253"/>
      <c r="AA25" s="253"/>
      <c r="AB25" s="253"/>
      <c r="AC25" s="253"/>
      <c r="AD25" s="253"/>
      <c r="AE25" s="251"/>
      <c r="AF25" s="251"/>
    </row>
    <row r="26" spans="1:32" ht="6" customHeight="1">
      <c r="A26" s="251"/>
      <c r="B26" s="251"/>
      <c r="C26" s="44"/>
      <c r="D26" s="318"/>
      <c r="E26" s="319"/>
      <c r="F26" s="319"/>
      <c r="G26" s="319"/>
      <c r="H26" s="319"/>
      <c r="I26" s="319"/>
      <c r="J26" s="248"/>
      <c r="K26" s="249"/>
      <c r="L26" s="264"/>
      <c r="M26" s="250"/>
      <c r="N26" s="241"/>
      <c r="O26" s="253"/>
      <c r="P26" s="253"/>
      <c r="Q26" s="253"/>
      <c r="R26" s="253"/>
      <c r="S26" s="253"/>
      <c r="T26" s="253"/>
      <c r="U26" s="253"/>
      <c r="V26" s="253"/>
      <c r="W26" s="253"/>
      <c r="X26" s="253"/>
      <c r="Y26" s="253"/>
      <c r="Z26" s="253"/>
      <c r="AA26" s="253"/>
      <c r="AB26" s="253"/>
      <c r="AC26" s="253"/>
      <c r="AD26" s="253"/>
      <c r="AE26" s="251"/>
      <c r="AF26" s="251"/>
    </row>
    <row r="27" spans="1:32" ht="12.75" customHeight="1">
      <c r="A27" s="251"/>
      <c r="B27" s="251"/>
      <c r="C27" s="252">
        <v>5</v>
      </c>
      <c r="D27" s="807" t="s">
        <v>229</v>
      </c>
      <c r="E27" s="763"/>
      <c r="F27" s="763"/>
      <c r="G27" s="763"/>
      <c r="H27" s="763"/>
      <c r="I27" s="764"/>
      <c r="J27" s="248"/>
      <c r="K27" s="249"/>
      <c r="L27" s="250"/>
      <c r="M27" s="250"/>
      <c r="N27" s="241"/>
      <c r="O27" s="253"/>
      <c r="P27" s="253"/>
      <c r="Q27" s="253"/>
      <c r="R27" s="253"/>
      <c r="S27" s="253"/>
      <c r="T27" s="253"/>
      <c r="U27" s="253"/>
      <c r="V27" s="253"/>
      <c r="W27" s="253"/>
      <c r="X27" s="253"/>
      <c r="Y27" s="253"/>
      <c r="Z27" s="253"/>
      <c r="AA27" s="253"/>
      <c r="AB27" s="253"/>
      <c r="AC27" s="253"/>
      <c r="AD27" s="253"/>
      <c r="AE27" s="251"/>
      <c r="AF27" s="251"/>
    </row>
    <row r="28" spans="1:32" ht="21" customHeight="1">
      <c r="A28" s="251"/>
      <c r="B28" s="251"/>
      <c r="C28" s="243"/>
      <c r="D28" s="281" t="s">
        <v>75</v>
      </c>
      <c r="E28" s="305">
        <f>Calc1!C67</f>
        <v>0.70866141732283461</v>
      </c>
      <c r="F28" s="306">
        <f>Calc1!D67</f>
        <v>0.75630252100840334</v>
      </c>
      <c r="G28" s="306">
        <f>Calc1!E67</f>
        <v>0</v>
      </c>
      <c r="H28" s="306">
        <f>Calc1!F67</f>
        <v>0</v>
      </c>
      <c r="I28" s="307">
        <f>Calc1!G67</f>
        <v>0</v>
      </c>
      <c r="J28" s="248"/>
      <c r="K28" s="249"/>
      <c r="L28" s="262" t="s">
        <v>232</v>
      </c>
      <c r="M28" s="264"/>
      <c r="N28" s="241"/>
      <c r="O28" s="253"/>
      <c r="P28" s="253"/>
      <c r="Q28" s="253"/>
      <c r="R28" s="253"/>
      <c r="S28" s="253"/>
      <c r="T28" s="253"/>
      <c r="U28" s="253"/>
      <c r="V28" s="253"/>
      <c r="W28" s="253"/>
      <c r="X28" s="253"/>
      <c r="Y28" s="253"/>
      <c r="Z28" s="253"/>
      <c r="AA28" s="253"/>
      <c r="AB28" s="253"/>
      <c r="AC28" s="253"/>
      <c r="AD28" s="253"/>
      <c r="AE28" s="251"/>
      <c r="AF28" s="251"/>
    </row>
    <row r="29" spans="1:32" ht="21" customHeight="1">
      <c r="A29" s="251"/>
      <c r="B29" s="251"/>
      <c r="C29" s="243"/>
      <c r="D29" s="311" t="s">
        <v>77</v>
      </c>
      <c r="E29" s="288">
        <f>Calc1!C68</f>
        <v>2.3913043478260869</v>
      </c>
      <c r="F29" s="289">
        <f>Calc1!D68</f>
        <v>2.8947368421052633</v>
      </c>
      <c r="G29" s="289">
        <f>Calc1!E68</f>
        <v>0</v>
      </c>
      <c r="H29" s="289">
        <f>Calc1!F68</f>
        <v>0</v>
      </c>
      <c r="I29" s="291">
        <f>Calc1!G68</f>
        <v>0</v>
      </c>
      <c r="J29" s="248"/>
      <c r="K29" s="249"/>
      <c r="L29" s="262" t="s">
        <v>235</v>
      </c>
      <c r="M29" s="264"/>
      <c r="N29" s="241"/>
      <c r="O29" s="253"/>
      <c r="P29" s="253"/>
      <c r="Q29" s="253"/>
      <c r="R29" s="253"/>
      <c r="S29" s="253"/>
      <c r="T29" s="253"/>
      <c r="U29" s="253"/>
      <c r="V29" s="253"/>
      <c r="W29" s="253"/>
      <c r="X29" s="253"/>
      <c r="Y29" s="253"/>
      <c r="Z29" s="253"/>
      <c r="AA29" s="253"/>
      <c r="AB29" s="253"/>
      <c r="AC29" s="253"/>
      <c r="AD29" s="253"/>
      <c r="AE29" s="251"/>
      <c r="AF29" s="251"/>
    </row>
    <row r="30" spans="1:32" ht="21" customHeight="1">
      <c r="A30" s="251"/>
      <c r="B30" s="251"/>
      <c r="C30" s="243"/>
      <c r="D30" s="314" t="s">
        <v>78</v>
      </c>
      <c r="E30" s="292">
        <f>Calc1!C69</f>
        <v>0.43824701195219123</v>
      </c>
      <c r="F30" s="294">
        <f>Calc1!D69</f>
        <v>0.4059040590405904</v>
      </c>
      <c r="G30" s="294">
        <f>Calc1!E69</f>
        <v>0</v>
      </c>
      <c r="H30" s="294">
        <f>Calc1!F69</f>
        <v>0</v>
      </c>
      <c r="I30" s="295">
        <f>Calc1!G69</f>
        <v>0</v>
      </c>
      <c r="J30" s="248"/>
      <c r="K30" s="249"/>
      <c r="L30" s="262" t="s">
        <v>240</v>
      </c>
      <c r="M30" s="264"/>
      <c r="N30" s="241"/>
      <c r="O30" s="253"/>
      <c r="P30" s="253"/>
      <c r="Q30" s="253"/>
      <c r="R30" s="253"/>
      <c r="S30" s="253"/>
      <c r="T30" s="253"/>
      <c r="U30" s="253"/>
      <c r="V30" s="253"/>
      <c r="W30" s="253"/>
      <c r="X30" s="253"/>
      <c r="Y30" s="253"/>
      <c r="Z30" s="253"/>
      <c r="AA30" s="253"/>
      <c r="AB30" s="253"/>
      <c r="AC30" s="253"/>
      <c r="AD30" s="253"/>
      <c r="AE30" s="251"/>
      <c r="AF30" s="251"/>
    </row>
    <row r="31" spans="1:32" ht="6" customHeight="1">
      <c r="A31" s="251"/>
      <c r="B31" s="251"/>
      <c r="C31" s="243"/>
      <c r="D31" s="318"/>
      <c r="E31" s="325"/>
      <c r="F31" s="325"/>
      <c r="G31" s="325"/>
      <c r="H31" s="325"/>
      <c r="I31" s="325"/>
      <c r="J31" s="248"/>
      <c r="K31" s="249"/>
      <c r="L31" s="264"/>
      <c r="M31" s="264"/>
      <c r="N31" s="241"/>
      <c r="O31" s="253"/>
      <c r="P31" s="253"/>
      <c r="Q31" s="253"/>
      <c r="R31" s="253"/>
      <c r="S31" s="253"/>
      <c r="T31" s="253"/>
      <c r="U31" s="253"/>
      <c r="V31" s="253"/>
      <c r="W31" s="253"/>
      <c r="X31" s="253"/>
      <c r="Y31" s="253"/>
      <c r="Z31" s="253"/>
      <c r="AA31" s="253"/>
      <c r="AB31" s="253"/>
      <c r="AC31" s="253"/>
      <c r="AD31" s="253"/>
      <c r="AE31" s="251"/>
      <c r="AF31" s="251"/>
    </row>
    <row r="32" spans="1:32" ht="12.75" customHeight="1">
      <c r="A32" s="251"/>
      <c r="B32" s="251"/>
      <c r="C32" s="252">
        <v>6</v>
      </c>
      <c r="D32" s="808" t="s">
        <v>245</v>
      </c>
      <c r="E32" s="763"/>
      <c r="F32" s="763"/>
      <c r="G32" s="763"/>
      <c r="H32" s="763"/>
      <c r="I32" s="764"/>
      <c r="J32" s="248"/>
      <c r="K32" s="249"/>
      <c r="L32" s="264"/>
      <c r="M32" s="264"/>
      <c r="N32" s="241"/>
      <c r="O32" s="253"/>
      <c r="P32" s="253"/>
      <c r="Q32" s="253"/>
      <c r="R32" s="253"/>
      <c r="S32" s="253"/>
      <c r="T32" s="253"/>
      <c r="U32" s="253"/>
      <c r="V32" s="253"/>
      <c r="W32" s="253"/>
      <c r="X32" s="253"/>
      <c r="Y32" s="253"/>
      <c r="Z32" s="253"/>
      <c r="AA32" s="253"/>
      <c r="AB32" s="253"/>
      <c r="AC32" s="253"/>
      <c r="AD32" s="253"/>
      <c r="AE32" s="251"/>
      <c r="AF32" s="251"/>
    </row>
    <row r="33" spans="1:32" ht="21" customHeight="1">
      <c r="A33" s="251"/>
      <c r="B33" s="251"/>
      <c r="C33" s="243"/>
      <c r="D33" s="281" t="s">
        <v>102</v>
      </c>
      <c r="E33" s="327">
        <f>Calc1!C86</f>
        <v>0.21084337349397592</v>
      </c>
      <c r="F33" s="306">
        <f>Calc1!D86</f>
        <v>0.17045454545454544</v>
      </c>
      <c r="G33" s="306">
        <f>Calc1!E86</f>
        <v>0</v>
      </c>
      <c r="H33" s="306">
        <f>Calc1!F86</f>
        <v>0</v>
      </c>
      <c r="I33" s="307">
        <f>Calc1!G86</f>
        <v>0</v>
      </c>
      <c r="J33" s="248"/>
      <c r="K33" s="249"/>
      <c r="L33" s="262" t="s">
        <v>249</v>
      </c>
      <c r="M33" s="264"/>
      <c r="N33" s="241"/>
      <c r="O33" s="253"/>
      <c r="P33" s="253"/>
      <c r="Q33" s="253"/>
      <c r="R33" s="253"/>
      <c r="S33" s="253"/>
      <c r="T33" s="253"/>
      <c r="U33" s="253"/>
      <c r="V33" s="253"/>
      <c r="W33" s="253"/>
      <c r="X33" s="253"/>
      <c r="Y33" s="253"/>
      <c r="Z33" s="253"/>
      <c r="AA33" s="253"/>
      <c r="AB33" s="253"/>
      <c r="AC33" s="253"/>
      <c r="AD33" s="253"/>
      <c r="AE33" s="251"/>
      <c r="AF33" s="251"/>
    </row>
    <row r="34" spans="1:32" ht="21" customHeight="1">
      <c r="A34" s="251"/>
      <c r="B34" s="251"/>
      <c r="C34" s="243"/>
      <c r="D34" s="281" t="s">
        <v>104</v>
      </c>
      <c r="E34" s="329">
        <f>Calc1!C87</f>
        <v>0.63636363636363635</v>
      </c>
      <c r="F34" s="289">
        <f>Calc1!D87</f>
        <v>0.54545454545454541</v>
      </c>
      <c r="G34" s="289">
        <f>Calc1!E87</f>
        <v>0</v>
      </c>
      <c r="H34" s="289">
        <f>Calc1!F87</f>
        <v>0</v>
      </c>
      <c r="I34" s="291">
        <f>Calc1!G87</f>
        <v>0</v>
      </c>
      <c r="J34" s="248"/>
      <c r="K34" s="249"/>
      <c r="L34" s="262" t="s">
        <v>252</v>
      </c>
      <c r="M34" s="264"/>
      <c r="N34" s="241"/>
      <c r="O34" s="253"/>
      <c r="P34" s="253"/>
      <c r="Q34" s="253"/>
      <c r="R34" s="253"/>
      <c r="S34" s="253"/>
      <c r="T34" s="253"/>
      <c r="U34" s="253"/>
      <c r="V34" s="253"/>
      <c r="W34" s="253"/>
      <c r="X34" s="253"/>
      <c r="Y34" s="253"/>
      <c r="Z34" s="253"/>
      <c r="AA34" s="253"/>
      <c r="AB34" s="253"/>
      <c r="AC34" s="253"/>
      <c r="AD34" s="253"/>
      <c r="AE34" s="251"/>
      <c r="AF34" s="251"/>
    </row>
    <row r="35" spans="1:32" ht="21" customHeight="1">
      <c r="A35" s="251"/>
      <c r="B35" s="251"/>
      <c r="C35" s="243"/>
      <c r="D35" s="281" t="s">
        <v>253</v>
      </c>
      <c r="E35" s="329">
        <f>Calc1!C85</f>
        <v>154.28571428571428</v>
      </c>
      <c r="F35" s="289">
        <f>Calc1!D85</f>
        <v>180</v>
      </c>
      <c r="G35" s="289">
        <f>Calc1!E85</f>
        <v>0</v>
      </c>
      <c r="H35" s="289">
        <f>Calc1!F85</f>
        <v>0</v>
      </c>
      <c r="I35" s="291">
        <f>Calc1!G85</f>
        <v>0</v>
      </c>
      <c r="J35" s="248"/>
      <c r="K35" s="249"/>
      <c r="L35" s="262" t="s">
        <v>256</v>
      </c>
      <c r="M35" s="264"/>
      <c r="N35" s="241"/>
      <c r="O35" s="253"/>
      <c r="P35" s="253"/>
      <c r="Q35" s="253"/>
      <c r="R35" s="253"/>
      <c r="S35" s="253"/>
      <c r="T35" s="253"/>
      <c r="U35" s="253"/>
      <c r="V35" s="253"/>
      <c r="W35" s="253"/>
      <c r="X35" s="253"/>
      <c r="Y35" s="253"/>
      <c r="Z35" s="253"/>
      <c r="AA35" s="253"/>
      <c r="AB35" s="253"/>
      <c r="AC35" s="253"/>
      <c r="AD35" s="253"/>
      <c r="AE35" s="251"/>
      <c r="AF35" s="251"/>
    </row>
    <row r="36" spans="1:32" ht="21" customHeight="1">
      <c r="A36" s="251"/>
      <c r="B36" s="251"/>
      <c r="C36" s="243"/>
      <c r="D36" s="314" t="s">
        <v>259</v>
      </c>
      <c r="E36" s="334">
        <f>Calc1!C84</f>
        <v>270</v>
      </c>
      <c r="F36" s="294">
        <f>Calc1!D84</f>
        <v>270</v>
      </c>
      <c r="G36" s="294">
        <f>Calc1!E84</f>
        <v>0</v>
      </c>
      <c r="H36" s="294">
        <f>Calc1!F84</f>
        <v>0</v>
      </c>
      <c r="I36" s="295">
        <f>Calc1!G84</f>
        <v>0</v>
      </c>
      <c r="J36" s="248"/>
      <c r="K36" s="249"/>
      <c r="L36" s="262" t="s">
        <v>263</v>
      </c>
      <c r="M36" s="264"/>
      <c r="N36" s="241"/>
      <c r="O36" s="253"/>
      <c r="P36" s="253"/>
      <c r="Q36" s="253"/>
      <c r="R36" s="253"/>
      <c r="S36" s="253"/>
      <c r="T36" s="253"/>
      <c r="U36" s="253"/>
      <c r="V36" s="253"/>
      <c r="W36" s="253"/>
      <c r="X36" s="253"/>
      <c r="Y36" s="253"/>
      <c r="Z36" s="253"/>
      <c r="AA36" s="253"/>
      <c r="AB36" s="253"/>
      <c r="AC36" s="253"/>
      <c r="AD36" s="253"/>
      <c r="AE36" s="251"/>
      <c r="AF36" s="251"/>
    </row>
    <row r="37" spans="1:32" ht="19.5" customHeight="1">
      <c r="A37" s="251"/>
      <c r="B37" s="251"/>
      <c r="C37" s="335"/>
      <c r="D37" s="336"/>
      <c r="E37" s="337"/>
      <c r="F37" s="337"/>
      <c r="G37" s="337"/>
      <c r="H37" s="337"/>
      <c r="I37" s="337"/>
      <c r="J37" s="337"/>
      <c r="K37" s="338"/>
      <c r="L37" s="339"/>
      <c r="M37" s="339"/>
      <c r="N37" s="340"/>
      <c r="O37" s="253"/>
      <c r="P37" s="253"/>
      <c r="Q37" s="253"/>
      <c r="R37" s="253"/>
      <c r="S37" s="253"/>
      <c r="T37" s="253"/>
      <c r="U37" s="253"/>
      <c r="V37" s="253"/>
      <c r="W37" s="253"/>
      <c r="X37" s="253"/>
      <c r="Y37" s="253"/>
      <c r="Z37" s="253"/>
      <c r="AA37" s="253"/>
      <c r="AB37" s="253"/>
      <c r="AC37" s="253"/>
      <c r="AD37" s="253"/>
      <c r="AE37" s="251"/>
      <c r="AF37" s="251"/>
    </row>
    <row r="38" spans="1:32" ht="9.75" customHeight="1"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32" ht="7.5" customHeight="1"/>
    <row r="40" spans="1:32" ht="12.75" customHeight="1"/>
    <row r="41" spans="1:32" ht="12.75" customHeight="1"/>
    <row r="42" spans="1:32" ht="12.75" customHeight="1"/>
    <row r="43" spans="1:32" ht="12.75" customHeight="1"/>
    <row r="44" spans="1:32" ht="12.75" customHeight="1"/>
    <row r="45" spans="1:32" ht="12.75" customHeight="1"/>
    <row r="46" spans="1:32" ht="12.75" customHeight="1"/>
    <row r="47" spans="1:32" ht="12.75" customHeight="1"/>
    <row r="48" spans="1:32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">
    <mergeCell ref="D27:I27"/>
    <mergeCell ref="D32:I32"/>
    <mergeCell ref="C2:M2"/>
    <mergeCell ref="D6:I6"/>
    <mergeCell ref="D12:I12"/>
    <mergeCell ref="D17:I17"/>
    <mergeCell ref="D22:I22"/>
  </mergeCells>
  <conditionalFormatting sqref="E7:I9 E33:I35">
    <cfRule type="cellIs" dxfId="12" priority="6" stopIfTrue="1" operator="lessThan">
      <formula>0</formula>
    </cfRule>
    <cfRule type="cellIs" dxfId="11" priority="13" stopIfTrue="1" operator="lessThan">
      <formula>0</formula>
    </cfRule>
  </conditionalFormatting>
  <conditionalFormatting sqref="E10:I10 E14:I15 E19:I20 E24:I25 E29:I30 E36:I36">
    <cfRule type="cellIs" dxfId="10" priority="3" stopIfTrue="1" operator="equal">
      <formula>0</formula>
    </cfRule>
    <cfRule type="cellIs" dxfId="9" priority="4" stopIfTrue="1" operator="lessThanOrEqual">
      <formula>$O10</formula>
    </cfRule>
  </conditionalFormatting>
  <conditionalFormatting sqref="E10:I10 E36:I36 E14:I15 E19:I20 E24:I25 E29:I30">
    <cfRule type="cellIs" dxfId="8" priority="11" stopIfTrue="1" operator="lessThanOrEqual">
      <formula>$O10</formula>
    </cfRule>
  </conditionalFormatting>
  <conditionalFormatting sqref="E10:I10 E36:I36">
    <cfRule type="cellIs" dxfId="7" priority="10" stopIfTrue="1" operator="equal">
      <formula>0</formula>
    </cfRule>
  </conditionalFormatting>
  <conditionalFormatting sqref="E13:I13 E18:I18 E23:I23 E28:I28">
    <cfRule type="cellIs" dxfId="6" priority="1" stopIfTrue="1" operator="equal">
      <formula>0</formula>
    </cfRule>
    <cfRule type="cellIs" dxfId="5" priority="2" stopIfTrue="1" operator="lessThanOrEqual">
      <formula>$O13</formula>
    </cfRule>
    <cfRule type="cellIs" dxfId="4" priority="9" stopIfTrue="1" operator="lessThanOrEqual">
      <formula>$O13</formula>
    </cfRule>
  </conditionalFormatting>
  <conditionalFormatting sqref="E13:I15 E18:I20 E23:I25 E28:I30">
    <cfRule type="cellIs" dxfId="3" priority="8" stopIfTrue="1" operator="equal">
      <formula>0</formula>
    </cfRule>
  </conditionalFormatting>
  <conditionalFormatting sqref="E31:I31">
    <cfRule type="cellIs" dxfId="2" priority="5" stopIfTrue="1" operator="greaterThan">
      <formula>$O$27</formula>
    </cfRule>
    <cfRule type="cellIs" dxfId="1" priority="12" stopIfTrue="1" operator="greaterThan">
      <formula>$O$27</formula>
    </cfRule>
  </conditionalFormatting>
  <conditionalFormatting sqref="E4:M4">
    <cfRule type="cellIs" dxfId="0" priority="7" stopIfTrue="1" operator="lessThan">
      <formula>0</formula>
    </cfRule>
  </conditionalFormatting>
  <printOptions horizontalCentered="1" verticalCentered="1"/>
  <pageMargins left="0.78740157480314965" right="0.78740157480314965" top="0.98425196850393704" bottom="0.98425196850393704" header="0" footer="0"/>
  <pageSetup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74806"/>
    <pageSetUpPr fitToPage="1"/>
  </sheetPr>
  <dimension ref="A1:AG1000"/>
  <sheetViews>
    <sheetView showGridLines="0" workbookViewId="0">
      <pane xSplit="7" ySplit="2" topLeftCell="H38" activePane="bottomRight" state="frozen"/>
      <selection pane="topRight" activeCell="H1" sqref="H1"/>
      <selection pane="bottomLeft" activeCell="A3" sqref="A3"/>
      <selection pane="bottomRight" activeCell="H3" sqref="H3"/>
    </sheetView>
  </sheetViews>
  <sheetFormatPr baseColWidth="10" defaultColWidth="14.42578125" defaultRowHeight="15" customHeight="1"/>
  <cols>
    <col min="1" max="1" width="10.7109375" hidden="1" customWidth="1"/>
    <col min="2" max="2" width="4.7109375" customWidth="1"/>
    <col min="3" max="3" width="5.7109375" customWidth="1"/>
    <col min="4" max="4" width="3.7109375" customWidth="1"/>
    <col min="5" max="5" width="11.140625" customWidth="1"/>
    <col min="6" max="7" width="12.140625" customWidth="1"/>
    <col min="8" max="8" width="7.7109375" customWidth="1"/>
    <col min="9" max="13" width="18.7109375" customWidth="1"/>
    <col min="14" max="14" width="3.7109375" customWidth="1"/>
    <col min="15" max="15" width="5.7109375" customWidth="1"/>
    <col min="16" max="33" width="10.7109375" customWidth="1"/>
  </cols>
  <sheetData>
    <row r="1" spans="3:33" ht="12.75" customHeight="1"/>
    <row r="2" spans="3:33" ht="33" customHeight="1">
      <c r="C2" s="569"/>
      <c r="D2" s="828" t="s">
        <v>472</v>
      </c>
      <c r="E2" s="747"/>
      <c r="F2" s="747"/>
      <c r="G2" s="747"/>
      <c r="H2" s="747"/>
      <c r="I2" s="747"/>
      <c r="J2" s="747"/>
      <c r="K2" s="747"/>
      <c r="L2" s="747"/>
      <c r="M2" s="747"/>
      <c r="N2" s="795"/>
      <c r="O2" s="570"/>
      <c r="P2" s="571"/>
      <c r="Q2" s="223"/>
      <c r="R2" s="223"/>
      <c r="S2" s="223"/>
      <c r="T2" s="223"/>
      <c r="U2" s="223"/>
      <c r="V2" s="223"/>
      <c r="W2" s="223"/>
    </row>
    <row r="3" spans="3:33" ht="12.75" customHeight="1">
      <c r="C3" s="572"/>
      <c r="D3" s="573"/>
      <c r="E3" s="574"/>
      <c r="F3" s="574"/>
      <c r="G3" s="574"/>
      <c r="H3" s="574"/>
      <c r="I3" s="574"/>
      <c r="J3" s="574"/>
      <c r="K3" s="574"/>
      <c r="L3" s="574"/>
      <c r="M3" s="574"/>
      <c r="N3" s="575"/>
      <c r="O3" s="581"/>
      <c r="P3" s="571"/>
      <c r="Q3" s="223"/>
      <c r="R3" s="223"/>
      <c r="S3" s="223"/>
      <c r="T3" s="223"/>
      <c r="U3" s="223"/>
      <c r="V3" s="223"/>
      <c r="W3" s="223"/>
    </row>
    <row r="4" spans="3:33" ht="12.75" customHeight="1">
      <c r="C4" s="572"/>
      <c r="D4" s="573"/>
      <c r="E4" s="829" t="str">
        <f>INICIO!$E$5</f>
        <v>Mi Empresa</v>
      </c>
      <c r="F4" s="766"/>
      <c r="G4" s="767"/>
      <c r="H4" s="830" t="s">
        <v>473</v>
      </c>
      <c r="I4" s="766"/>
      <c r="J4" s="766"/>
      <c r="K4" s="766"/>
      <c r="L4" s="767"/>
      <c r="M4" s="582"/>
      <c r="N4" s="575"/>
      <c r="O4" s="581"/>
      <c r="P4" s="571"/>
      <c r="Q4" s="223"/>
      <c r="R4" s="223"/>
      <c r="S4" s="223"/>
      <c r="T4" s="223"/>
      <c r="U4" s="223"/>
      <c r="V4" s="223"/>
      <c r="W4" s="223"/>
    </row>
    <row r="5" spans="3:33" ht="12.75" customHeight="1">
      <c r="C5" s="572"/>
      <c r="D5" s="573"/>
      <c r="E5" s="583"/>
      <c r="F5" s="583"/>
      <c r="G5" s="583"/>
      <c r="H5" s="583"/>
      <c r="I5" s="583"/>
      <c r="J5" s="583"/>
      <c r="K5" s="583"/>
      <c r="L5" s="583"/>
      <c r="M5" s="583"/>
      <c r="N5" s="575"/>
      <c r="O5" s="581"/>
      <c r="P5" s="571"/>
      <c r="Q5" s="223"/>
      <c r="R5" s="223"/>
      <c r="S5" s="223"/>
      <c r="T5" s="223"/>
      <c r="U5" s="223"/>
      <c r="V5" s="223"/>
      <c r="W5" s="223"/>
    </row>
    <row r="6" spans="3:33" ht="12.75" customHeight="1">
      <c r="C6" s="584"/>
      <c r="D6" s="573"/>
      <c r="E6" s="824" t="s">
        <v>0</v>
      </c>
      <c r="F6" s="766"/>
      <c r="G6" s="767"/>
      <c r="H6" s="176"/>
      <c r="I6" s="585">
        <f>INICIO!J5</f>
        <v>2020</v>
      </c>
      <c r="J6" s="585">
        <f>DATOS!I5</f>
        <v>2019</v>
      </c>
      <c r="K6" s="585">
        <f>DATOS!J5</f>
        <v>2018</v>
      </c>
      <c r="L6" s="585">
        <f>DATOS!K5</f>
        <v>2017</v>
      </c>
      <c r="M6" s="585">
        <f>DATOS!L5</f>
        <v>2016</v>
      </c>
      <c r="N6" s="575"/>
      <c r="O6" s="586"/>
      <c r="P6" s="587"/>
      <c r="Q6" s="588"/>
      <c r="R6" s="588"/>
      <c r="S6" s="588"/>
      <c r="T6" s="588"/>
      <c r="U6" s="588"/>
      <c r="V6" s="588"/>
      <c r="W6" s="588"/>
      <c r="X6" s="59"/>
      <c r="Y6" s="59"/>
      <c r="Z6" s="59"/>
      <c r="AA6" s="59"/>
      <c r="AB6" s="59"/>
      <c r="AC6" s="59"/>
      <c r="AD6" s="59"/>
      <c r="AE6" s="59"/>
      <c r="AF6" s="59"/>
      <c r="AG6" s="59"/>
    </row>
    <row r="7" spans="3:33" ht="6" customHeight="1">
      <c r="C7" s="589"/>
      <c r="D7" s="573"/>
      <c r="E7" s="583"/>
      <c r="F7" s="590"/>
      <c r="G7" s="590"/>
      <c r="H7" s="304"/>
      <c r="I7" s="590"/>
      <c r="J7" s="590"/>
      <c r="K7" s="590"/>
      <c r="L7" s="590"/>
      <c r="M7" s="583"/>
      <c r="N7" s="575"/>
      <c r="O7" s="591"/>
      <c r="P7" s="592"/>
      <c r="Q7" s="593"/>
      <c r="R7" s="593"/>
      <c r="S7" s="593"/>
      <c r="T7" s="593"/>
      <c r="U7" s="593"/>
      <c r="V7" s="593"/>
      <c r="W7" s="593"/>
      <c r="X7" s="594"/>
      <c r="Y7" s="594"/>
      <c r="Z7" s="594"/>
      <c r="AA7" s="594"/>
      <c r="AB7" s="594"/>
      <c r="AC7" s="594"/>
      <c r="AD7" s="594"/>
      <c r="AE7" s="594"/>
      <c r="AF7" s="594"/>
      <c r="AG7" s="594"/>
    </row>
    <row r="8" spans="3:33" ht="12.75" customHeight="1">
      <c r="C8" s="595"/>
      <c r="D8" s="573"/>
      <c r="E8" s="820" t="s">
        <v>15</v>
      </c>
      <c r="F8" s="766"/>
      <c r="G8" s="767"/>
      <c r="H8" s="596"/>
      <c r="I8" s="598">
        <f>Calc1!C20</f>
        <v>1660000</v>
      </c>
      <c r="J8" s="598">
        <f>Calc1!D20</f>
        <v>1760000</v>
      </c>
      <c r="K8" s="598">
        <f>Calc1!E20</f>
        <v>0</v>
      </c>
      <c r="L8" s="598">
        <f>Calc1!F20</f>
        <v>0</v>
      </c>
      <c r="M8" s="601">
        <f>Calc1!G20</f>
        <v>0</v>
      </c>
      <c r="N8" s="575"/>
      <c r="O8" s="591"/>
      <c r="P8" s="592"/>
      <c r="Q8" s="253"/>
      <c r="R8" s="253"/>
      <c r="S8" s="253"/>
      <c r="T8" s="253"/>
      <c r="U8" s="253"/>
      <c r="V8" s="253"/>
      <c r="W8" s="253"/>
      <c r="X8" s="251"/>
      <c r="Y8" s="251"/>
      <c r="Z8" s="251"/>
      <c r="AA8" s="251"/>
      <c r="AB8" s="251"/>
      <c r="AC8" s="251"/>
      <c r="AD8" s="251"/>
      <c r="AE8" s="251"/>
      <c r="AF8" s="251"/>
      <c r="AG8" s="251"/>
    </row>
    <row r="9" spans="3:33" ht="12.75" customHeight="1">
      <c r="C9" s="595"/>
      <c r="D9" s="573"/>
      <c r="E9" s="825" t="s">
        <v>478</v>
      </c>
      <c r="F9" s="826"/>
      <c r="G9" s="827"/>
      <c r="H9" s="604"/>
      <c r="I9" s="605">
        <f>Calc1!C7</f>
        <v>550000</v>
      </c>
      <c r="J9" s="605">
        <f>Calc1!D7</f>
        <v>550000</v>
      </c>
      <c r="K9" s="605">
        <f>Calc1!E7</f>
        <v>0</v>
      </c>
      <c r="L9" s="605">
        <f>Calc1!F7</f>
        <v>0</v>
      </c>
      <c r="M9" s="610">
        <f>Calc1!G7</f>
        <v>0</v>
      </c>
      <c r="N9" s="575"/>
      <c r="O9" s="591"/>
      <c r="P9" s="592"/>
      <c r="Q9" s="253"/>
      <c r="R9" s="253"/>
      <c r="S9" s="253"/>
      <c r="T9" s="253"/>
      <c r="U9" s="253"/>
      <c r="V9" s="253"/>
      <c r="W9" s="253"/>
      <c r="X9" s="251"/>
      <c r="Y9" s="251"/>
      <c r="Z9" s="251"/>
      <c r="AA9" s="251"/>
      <c r="AB9" s="251"/>
      <c r="AC9" s="251"/>
      <c r="AD9" s="251"/>
      <c r="AE9" s="251"/>
      <c r="AF9" s="251"/>
      <c r="AG9" s="251"/>
    </row>
    <row r="10" spans="3:33" ht="12.75" customHeight="1">
      <c r="C10" s="595"/>
      <c r="D10" s="573"/>
      <c r="E10" s="816" t="s">
        <v>482</v>
      </c>
      <c r="F10" s="697"/>
      <c r="G10" s="772"/>
      <c r="H10" s="304"/>
      <c r="I10" s="614">
        <f t="shared" ref="I10:M10" si="0">IF(I$8=0,"",I9/I$8)</f>
        <v>0.33132530120481929</v>
      </c>
      <c r="J10" s="614">
        <f t="shared" si="0"/>
        <v>0.3125</v>
      </c>
      <c r="K10" s="614" t="str">
        <f t="shared" si="0"/>
        <v/>
      </c>
      <c r="L10" s="614" t="str">
        <f t="shared" si="0"/>
        <v/>
      </c>
      <c r="M10" s="614" t="str">
        <f t="shared" si="0"/>
        <v/>
      </c>
      <c r="N10" s="575"/>
      <c r="O10" s="591"/>
      <c r="P10" s="592"/>
      <c r="Q10" s="253"/>
      <c r="R10" s="253"/>
      <c r="S10" s="253"/>
      <c r="T10" s="253"/>
      <c r="U10" s="253"/>
      <c r="V10" s="253"/>
      <c r="W10" s="253"/>
      <c r="X10" s="251"/>
      <c r="Y10" s="251"/>
      <c r="Z10" s="251"/>
      <c r="AA10" s="251"/>
      <c r="AB10" s="251"/>
      <c r="AC10" s="251"/>
      <c r="AD10" s="251"/>
      <c r="AE10" s="251"/>
      <c r="AF10" s="251"/>
      <c r="AG10" s="251"/>
    </row>
    <row r="11" spans="3:33" ht="12.75" customHeight="1">
      <c r="C11" s="595"/>
      <c r="D11" s="573"/>
      <c r="E11" s="820" t="s">
        <v>490</v>
      </c>
      <c r="F11" s="766"/>
      <c r="G11" s="767"/>
      <c r="H11" s="596"/>
      <c r="I11" s="598">
        <f>Calc1!C15</f>
        <v>1110000</v>
      </c>
      <c r="J11" s="598">
        <f>Calc1!D15</f>
        <v>1210000</v>
      </c>
      <c r="K11" s="598">
        <f>Calc1!E15</f>
        <v>0</v>
      </c>
      <c r="L11" s="598">
        <f>Calc1!F15</f>
        <v>0</v>
      </c>
      <c r="M11" s="601">
        <f>Calc1!G15</f>
        <v>0</v>
      </c>
      <c r="N11" s="575"/>
      <c r="O11" s="591"/>
      <c r="P11" s="592"/>
      <c r="Q11" s="253"/>
      <c r="R11" s="253"/>
      <c r="S11" s="253"/>
      <c r="T11" s="253"/>
      <c r="U11" s="253"/>
      <c r="V11" s="253"/>
      <c r="W11" s="253"/>
      <c r="X11" s="251"/>
      <c r="Y11" s="251"/>
      <c r="Z11" s="251"/>
      <c r="AA11" s="251"/>
      <c r="AB11" s="251"/>
      <c r="AC11" s="251"/>
      <c r="AD11" s="251"/>
      <c r="AE11" s="251"/>
      <c r="AF11" s="251"/>
      <c r="AG11" s="251"/>
    </row>
    <row r="12" spans="3:33" ht="12.75" customHeight="1">
      <c r="C12" s="595"/>
      <c r="D12" s="573"/>
      <c r="E12" s="825" t="s">
        <v>5</v>
      </c>
      <c r="F12" s="826"/>
      <c r="G12" s="827"/>
      <c r="H12" s="604"/>
      <c r="I12" s="621">
        <f>Calc1!C16</f>
        <v>160000</v>
      </c>
      <c r="J12" s="621">
        <f>Calc1!D16</f>
        <v>160000</v>
      </c>
      <c r="K12" s="621">
        <f>Calc1!E16</f>
        <v>0</v>
      </c>
      <c r="L12" s="621">
        <f>Calc1!F16</f>
        <v>0</v>
      </c>
      <c r="M12" s="623">
        <f>Calc1!G16</f>
        <v>0</v>
      </c>
      <c r="N12" s="575"/>
      <c r="O12" s="591"/>
      <c r="P12" s="592"/>
      <c r="Q12" s="253"/>
      <c r="R12" s="253"/>
      <c r="S12" s="253"/>
      <c r="T12" s="253"/>
      <c r="U12" s="253"/>
      <c r="V12" s="253"/>
      <c r="W12" s="253"/>
      <c r="X12" s="251"/>
      <c r="Y12" s="251"/>
      <c r="Z12" s="251"/>
      <c r="AA12" s="251"/>
      <c r="AB12" s="251"/>
      <c r="AC12" s="251"/>
      <c r="AD12" s="251"/>
      <c r="AE12" s="251"/>
      <c r="AF12" s="251"/>
      <c r="AG12" s="251"/>
    </row>
    <row r="13" spans="3:33" ht="12.75" customHeight="1">
      <c r="C13" s="595"/>
      <c r="D13" s="573"/>
      <c r="E13" s="816" t="s">
        <v>482</v>
      </c>
      <c r="F13" s="697"/>
      <c r="G13" s="772"/>
      <c r="H13" s="304"/>
      <c r="I13" s="614">
        <f t="shared" ref="I13:M13" si="1">IF(I$8=0,"",I12/I$8)</f>
        <v>9.6385542168674704E-2</v>
      </c>
      <c r="J13" s="614">
        <f t="shared" si="1"/>
        <v>9.0909090909090912E-2</v>
      </c>
      <c r="K13" s="614" t="str">
        <f t="shared" si="1"/>
        <v/>
      </c>
      <c r="L13" s="614" t="str">
        <f t="shared" si="1"/>
        <v/>
      </c>
      <c r="M13" s="614" t="str">
        <f t="shared" si="1"/>
        <v/>
      </c>
      <c r="N13" s="575"/>
      <c r="O13" s="591"/>
      <c r="P13" s="592"/>
      <c r="Q13" s="253"/>
      <c r="R13" s="253"/>
      <c r="S13" s="253"/>
      <c r="T13" s="253"/>
      <c r="U13" s="253"/>
      <c r="V13" s="253"/>
      <c r="W13" s="253"/>
      <c r="X13" s="251"/>
      <c r="Y13" s="251"/>
      <c r="Z13" s="251"/>
      <c r="AA13" s="251"/>
      <c r="AB13" s="251"/>
      <c r="AC13" s="251"/>
      <c r="AD13" s="251"/>
      <c r="AE13" s="251"/>
      <c r="AF13" s="251"/>
      <c r="AG13" s="251"/>
    </row>
    <row r="14" spans="3:33" ht="12.75" customHeight="1">
      <c r="C14" s="595"/>
      <c r="D14" s="573"/>
      <c r="E14" s="823" t="s">
        <v>501</v>
      </c>
      <c r="F14" s="697"/>
      <c r="G14" s="772"/>
      <c r="H14" s="304"/>
      <c r="I14" s="627">
        <f>Calc1!C17</f>
        <v>800000</v>
      </c>
      <c r="J14" s="627">
        <f>Calc1!D17</f>
        <v>900000</v>
      </c>
      <c r="K14" s="627">
        <f>Calc1!E17</f>
        <v>0</v>
      </c>
      <c r="L14" s="627">
        <f>Calc1!F17</f>
        <v>0</v>
      </c>
      <c r="M14" s="630">
        <f>Calc1!G17</f>
        <v>0</v>
      </c>
      <c r="N14" s="575"/>
      <c r="O14" s="591"/>
      <c r="P14" s="592"/>
      <c r="Q14" s="253"/>
      <c r="R14" s="253"/>
      <c r="S14" s="253"/>
      <c r="T14" s="253"/>
      <c r="U14" s="253"/>
      <c r="V14" s="253"/>
      <c r="W14" s="253"/>
      <c r="X14" s="251"/>
      <c r="Y14" s="251"/>
      <c r="Z14" s="251"/>
      <c r="AA14" s="251"/>
      <c r="AB14" s="251"/>
      <c r="AC14" s="251"/>
      <c r="AD14" s="251"/>
      <c r="AE14" s="251"/>
      <c r="AF14" s="251"/>
      <c r="AG14" s="251"/>
    </row>
    <row r="15" spans="3:33" ht="12.75" customHeight="1">
      <c r="C15" s="595"/>
      <c r="D15" s="573"/>
      <c r="E15" s="816" t="s">
        <v>482</v>
      </c>
      <c r="F15" s="697"/>
      <c r="G15" s="772"/>
      <c r="H15" s="304"/>
      <c r="I15" s="614">
        <f t="shared" ref="I15:M15" si="2">IF(I$8=0,"",I14/I$8)</f>
        <v>0.48192771084337349</v>
      </c>
      <c r="J15" s="614">
        <f t="shared" si="2"/>
        <v>0.51136363636363635</v>
      </c>
      <c r="K15" s="614" t="str">
        <f t="shared" si="2"/>
        <v/>
      </c>
      <c r="L15" s="614" t="str">
        <f t="shared" si="2"/>
        <v/>
      </c>
      <c r="M15" s="614" t="str">
        <f t="shared" si="2"/>
        <v/>
      </c>
      <c r="N15" s="575"/>
      <c r="O15" s="591"/>
      <c r="P15" s="592"/>
      <c r="Q15" s="253"/>
      <c r="R15" s="253"/>
      <c r="S15" s="253"/>
      <c r="T15" s="253"/>
      <c r="U15" s="253"/>
      <c r="V15" s="253"/>
      <c r="W15" s="253"/>
      <c r="X15" s="251"/>
      <c r="Y15" s="251"/>
      <c r="Z15" s="251"/>
      <c r="AA15" s="251"/>
      <c r="AB15" s="251"/>
      <c r="AC15" s="251"/>
      <c r="AD15" s="251"/>
      <c r="AE15" s="251"/>
      <c r="AF15" s="251"/>
      <c r="AG15" s="251"/>
    </row>
    <row r="16" spans="3:33" ht="12.75" customHeight="1">
      <c r="C16" s="595"/>
      <c r="D16" s="573"/>
      <c r="E16" s="823" t="s">
        <v>504</v>
      </c>
      <c r="F16" s="697"/>
      <c r="G16" s="772"/>
      <c r="H16" s="304"/>
      <c r="I16" s="627">
        <f>Calc1!C18</f>
        <v>150000</v>
      </c>
      <c r="J16" s="627">
        <f>Calc1!D18</f>
        <v>150000</v>
      </c>
      <c r="K16" s="627">
        <f>Calc1!E18</f>
        <v>0</v>
      </c>
      <c r="L16" s="627">
        <f>Calc1!F18</f>
        <v>0</v>
      </c>
      <c r="M16" s="630">
        <f>Calc1!G18</f>
        <v>0</v>
      </c>
      <c r="N16" s="575"/>
      <c r="O16" s="591"/>
      <c r="P16" s="592"/>
      <c r="Q16" s="253"/>
      <c r="R16" s="253"/>
      <c r="S16" s="253"/>
      <c r="T16" s="253"/>
      <c r="U16" s="253"/>
      <c r="V16" s="253"/>
      <c r="W16" s="253"/>
      <c r="X16" s="251"/>
      <c r="Y16" s="251"/>
      <c r="Z16" s="251"/>
      <c r="AA16" s="251"/>
      <c r="AB16" s="251"/>
      <c r="AC16" s="251"/>
      <c r="AD16" s="251"/>
      <c r="AE16" s="251"/>
      <c r="AF16" s="251"/>
      <c r="AG16" s="251"/>
    </row>
    <row r="17" spans="3:33" ht="12.75" customHeight="1">
      <c r="C17" s="595"/>
      <c r="D17" s="573"/>
      <c r="E17" s="816" t="s">
        <v>482</v>
      </c>
      <c r="F17" s="697"/>
      <c r="G17" s="772"/>
      <c r="H17" s="304"/>
      <c r="I17" s="614">
        <f t="shared" ref="I17:M17" si="3">IF(I$8=0,"",I16/I$8)</f>
        <v>9.036144578313253E-2</v>
      </c>
      <c r="J17" s="614">
        <f t="shared" si="3"/>
        <v>8.5227272727272721E-2</v>
      </c>
      <c r="K17" s="614" t="str">
        <f t="shared" si="3"/>
        <v/>
      </c>
      <c r="L17" s="614" t="str">
        <f t="shared" si="3"/>
        <v/>
      </c>
      <c r="M17" s="614" t="str">
        <f t="shared" si="3"/>
        <v/>
      </c>
      <c r="N17" s="575"/>
      <c r="O17" s="591"/>
      <c r="P17" s="592"/>
      <c r="Q17" s="253"/>
      <c r="R17" s="253"/>
      <c r="S17" s="253"/>
      <c r="T17" s="253"/>
      <c r="U17" s="253"/>
      <c r="V17" s="253"/>
      <c r="W17" s="253"/>
      <c r="X17" s="251"/>
      <c r="Y17" s="251"/>
      <c r="Z17" s="251"/>
      <c r="AA17" s="251"/>
      <c r="AB17" s="251"/>
      <c r="AC17" s="251"/>
      <c r="AD17" s="251"/>
      <c r="AE17" s="251"/>
      <c r="AF17" s="251"/>
      <c r="AG17" s="251"/>
    </row>
    <row r="18" spans="3:33" ht="12.75" customHeight="1">
      <c r="C18" s="595"/>
      <c r="D18" s="573"/>
      <c r="E18" s="636"/>
      <c r="F18" s="636"/>
      <c r="G18" s="636"/>
      <c r="H18" s="304"/>
      <c r="I18" s="638"/>
      <c r="J18" s="638"/>
      <c r="K18" s="638"/>
      <c r="L18" s="638"/>
      <c r="M18" s="638"/>
      <c r="N18" s="575"/>
      <c r="O18" s="591"/>
      <c r="P18" s="592"/>
      <c r="Q18" s="253"/>
      <c r="R18" s="253"/>
      <c r="S18" s="253"/>
      <c r="T18" s="253"/>
      <c r="U18" s="253"/>
      <c r="V18" s="253"/>
      <c r="W18" s="253"/>
      <c r="X18" s="251"/>
      <c r="Y18" s="251"/>
      <c r="Z18" s="251"/>
      <c r="AA18" s="251"/>
      <c r="AB18" s="251"/>
      <c r="AC18" s="251"/>
      <c r="AD18" s="251"/>
      <c r="AE18" s="251"/>
      <c r="AF18" s="251"/>
      <c r="AG18" s="251"/>
    </row>
    <row r="19" spans="3:33" ht="12.75" customHeight="1">
      <c r="C19" s="595"/>
      <c r="D19" s="573"/>
      <c r="E19" s="824" t="s">
        <v>505</v>
      </c>
      <c r="F19" s="766"/>
      <c r="G19" s="767"/>
      <c r="H19" s="176"/>
      <c r="I19" s="585">
        <f t="shared" ref="I19:M19" si="4">I6</f>
        <v>2020</v>
      </c>
      <c r="J19" s="585">
        <f t="shared" si="4"/>
        <v>2019</v>
      </c>
      <c r="K19" s="585">
        <f t="shared" si="4"/>
        <v>2018</v>
      </c>
      <c r="L19" s="585">
        <f t="shared" si="4"/>
        <v>2017</v>
      </c>
      <c r="M19" s="585">
        <f t="shared" si="4"/>
        <v>2016</v>
      </c>
      <c r="N19" s="575"/>
      <c r="O19" s="591"/>
      <c r="P19" s="592"/>
      <c r="Q19" s="253"/>
      <c r="R19" s="253"/>
      <c r="S19" s="253"/>
      <c r="T19" s="253"/>
      <c r="U19" s="253"/>
      <c r="V19" s="253"/>
      <c r="W19" s="253"/>
      <c r="X19" s="251"/>
      <c r="Y19" s="251"/>
      <c r="Z19" s="251"/>
      <c r="AA19" s="251"/>
      <c r="AB19" s="251"/>
      <c r="AC19" s="251"/>
      <c r="AD19" s="251"/>
      <c r="AE19" s="251"/>
      <c r="AF19" s="251"/>
      <c r="AG19" s="251"/>
    </row>
    <row r="20" spans="3:33" ht="12.75" customHeight="1">
      <c r="C20" s="595"/>
      <c r="D20" s="573"/>
      <c r="E20" s="642"/>
      <c r="F20" s="642"/>
      <c r="G20" s="642"/>
      <c r="H20" s="304"/>
      <c r="I20" s="643"/>
      <c r="J20" s="643"/>
      <c r="K20" s="643"/>
      <c r="L20" s="643"/>
      <c r="M20" s="643"/>
      <c r="N20" s="575"/>
      <c r="O20" s="591"/>
      <c r="P20" s="592"/>
      <c r="Q20" s="253"/>
      <c r="R20" s="253"/>
      <c r="S20" s="253"/>
      <c r="T20" s="253"/>
      <c r="U20" s="253"/>
      <c r="V20" s="253"/>
      <c r="W20" s="253"/>
      <c r="X20" s="251"/>
      <c r="Y20" s="251"/>
      <c r="Z20" s="251"/>
      <c r="AA20" s="251"/>
      <c r="AB20" s="251"/>
      <c r="AC20" s="251"/>
      <c r="AD20" s="251"/>
      <c r="AE20" s="251"/>
      <c r="AF20" s="251"/>
      <c r="AG20" s="251"/>
    </row>
    <row r="21" spans="3:33" ht="12.75" customHeight="1">
      <c r="C21" s="595"/>
      <c r="D21" s="573"/>
      <c r="E21" s="820" t="s">
        <v>514</v>
      </c>
      <c r="F21" s="766"/>
      <c r="G21" s="767"/>
      <c r="H21" s="596"/>
      <c r="I21" s="598">
        <f>Calc1!C46</f>
        <v>1660000</v>
      </c>
      <c r="J21" s="598">
        <f>Calc1!D46</f>
        <v>1760000</v>
      </c>
      <c r="K21" s="598">
        <f>Calc1!E46</f>
        <v>0</v>
      </c>
      <c r="L21" s="598">
        <f>Calc1!F46</f>
        <v>0</v>
      </c>
      <c r="M21" s="601">
        <f>Calc1!G46</f>
        <v>0</v>
      </c>
      <c r="N21" s="575"/>
      <c r="O21" s="591"/>
      <c r="P21" s="592"/>
      <c r="Q21" s="253"/>
      <c r="R21" s="253"/>
      <c r="S21" s="253"/>
      <c r="T21" s="253"/>
      <c r="U21" s="253"/>
      <c r="V21" s="253"/>
      <c r="W21" s="253"/>
      <c r="X21" s="251"/>
      <c r="Y21" s="251"/>
      <c r="Z21" s="251"/>
      <c r="AA21" s="251"/>
      <c r="AB21" s="251"/>
      <c r="AC21" s="251"/>
      <c r="AD21" s="251"/>
      <c r="AE21" s="251"/>
      <c r="AF21" s="251"/>
      <c r="AG21" s="251"/>
    </row>
    <row r="22" spans="3:33" ht="12.75" customHeight="1">
      <c r="C22" s="595"/>
      <c r="D22" s="573"/>
      <c r="E22" s="821" t="s">
        <v>16</v>
      </c>
      <c r="F22" s="818"/>
      <c r="G22" s="819"/>
      <c r="H22" s="645"/>
      <c r="I22" s="646">
        <f>Calc1!C26</f>
        <v>1025000</v>
      </c>
      <c r="J22" s="646">
        <f>Calc1!D26</f>
        <v>1165000</v>
      </c>
      <c r="K22" s="646">
        <f>Calc1!E26</f>
        <v>0</v>
      </c>
      <c r="L22" s="646">
        <f>Calc1!F26</f>
        <v>0</v>
      </c>
      <c r="M22" s="647">
        <f>Calc1!G26</f>
        <v>0</v>
      </c>
      <c r="N22" s="575"/>
      <c r="O22" s="591"/>
      <c r="P22" s="592"/>
      <c r="Q22" s="253"/>
      <c r="R22" s="253"/>
      <c r="S22" s="253"/>
      <c r="T22" s="253"/>
      <c r="U22" s="253"/>
      <c r="V22" s="253"/>
      <c r="W22" s="253"/>
      <c r="X22" s="251"/>
      <c r="Y22" s="251"/>
      <c r="Z22" s="251"/>
      <c r="AA22" s="251"/>
      <c r="AB22" s="251"/>
      <c r="AC22" s="251"/>
      <c r="AD22" s="251"/>
      <c r="AE22" s="251"/>
      <c r="AF22" s="251"/>
      <c r="AG22" s="251"/>
    </row>
    <row r="23" spans="3:33" ht="12.75" customHeight="1">
      <c r="C23" s="595"/>
      <c r="D23" s="573"/>
      <c r="E23" s="816" t="s">
        <v>482</v>
      </c>
      <c r="F23" s="697"/>
      <c r="G23" s="772"/>
      <c r="H23" s="304"/>
      <c r="I23" s="614">
        <f t="shared" ref="I23:M23" si="5">IF(I$21=0,"",I22/I$21)</f>
        <v>0.61746987951807231</v>
      </c>
      <c r="J23" s="614">
        <f t="shared" si="5"/>
        <v>0.66193181818181823</v>
      </c>
      <c r="K23" s="614" t="str">
        <f t="shared" si="5"/>
        <v/>
      </c>
      <c r="L23" s="614" t="str">
        <f t="shared" si="5"/>
        <v/>
      </c>
      <c r="M23" s="614" t="str">
        <f t="shared" si="5"/>
        <v/>
      </c>
      <c r="N23" s="575"/>
      <c r="O23" s="591"/>
      <c r="P23" s="592"/>
      <c r="Q23" s="253"/>
      <c r="R23" s="253"/>
      <c r="S23" s="253"/>
      <c r="T23" s="253"/>
      <c r="U23" s="253"/>
      <c r="V23" s="253"/>
      <c r="W23" s="253"/>
      <c r="X23" s="251"/>
      <c r="Y23" s="251"/>
      <c r="Z23" s="251"/>
      <c r="AA23" s="251"/>
      <c r="AB23" s="251"/>
      <c r="AC23" s="251"/>
      <c r="AD23" s="251"/>
      <c r="AE23" s="251"/>
      <c r="AF23" s="251"/>
      <c r="AG23" s="251"/>
    </row>
    <row r="24" spans="3:33" ht="12.75" customHeight="1">
      <c r="C24" s="595"/>
      <c r="D24" s="573"/>
      <c r="E24" s="822" t="s">
        <v>515</v>
      </c>
      <c r="F24" s="697"/>
      <c r="G24" s="772"/>
      <c r="H24" s="304"/>
      <c r="I24" s="627">
        <f>Calc1!C23</f>
        <v>445000</v>
      </c>
      <c r="J24" s="627">
        <f>Calc1!D23</f>
        <v>585000</v>
      </c>
      <c r="K24" s="627">
        <f>Calc1!E23</f>
        <v>0</v>
      </c>
      <c r="L24" s="627">
        <f>Calc1!F23</f>
        <v>0</v>
      </c>
      <c r="M24" s="630">
        <f>Calc1!G23</f>
        <v>0</v>
      </c>
      <c r="N24" s="575"/>
      <c r="O24" s="591"/>
      <c r="P24" s="592"/>
      <c r="Q24" s="253"/>
      <c r="R24" s="253"/>
      <c r="S24" s="253"/>
      <c r="T24" s="253"/>
      <c r="U24" s="253"/>
      <c r="V24" s="253"/>
      <c r="W24" s="253"/>
      <c r="X24" s="251"/>
      <c r="Y24" s="251"/>
      <c r="Z24" s="251"/>
      <c r="AA24" s="251"/>
      <c r="AB24" s="251"/>
      <c r="AC24" s="251"/>
      <c r="AD24" s="251"/>
      <c r="AE24" s="251"/>
      <c r="AF24" s="251"/>
      <c r="AG24" s="251"/>
    </row>
    <row r="25" spans="3:33" ht="12.75" customHeight="1">
      <c r="C25" s="595"/>
      <c r="D25" s="573"/>
      <c r="E25" s="816" t="s">
        <v>482</v>
      </c>
      <c r="F25" s="697"/>
      <c r="G25" s="772"/>
      <c r="H25" s="304"/>
      <c r="I25" s="614">
        <f t="shared" ref="I25:M25" si="6">IF(I$21=0,"",I24/I$21)</f>
        <v>0.26807228915662651</v>
      </c>
      <c r="J25" s="614">
        <f t="shared" si="6"/>
        <v>0.33238636363636365</v>
      </c>
      <c r="K25" s="614" t="str">
        <f t="shared" si="6"/>
        <v/>
      </c>
      <c r="L25" s="614" t="str">
        <f t="shared" si="6"/>
        <v/>
      </c>
      <c r="M25" s="614" t="str">
        <f t="shared" si="6"/>
        <v/>
      </c>
      <c r="N25" s="575"/>
      <c r="O25" s="591"/>
      <c r="P25" s="592"/>
      <c r="Q25" s="253"/>
      <c r="R25" s="253"/>
      <c r="S25" s="253"/>
      <c r="T25" s="253"/>
      <c r="U25" s="253"/>
      <c r="V25" s="253"/>
      <c r="W25" s="253"/>
      <c r="X25" s="251"/>
      <c r="Y25" s="251"/>
      <c r="Z25" s="251"/>
      <c r="AA25" s="251"/>
      <c r="AB25" s="251"/>
      <c r="AC25" s="251"/>
      <c r="AD25" s="251"/>
      <c r="AE25" s="251"/>
      <c r="AF25" s="251"/>
      <c r="AG25" s="251"/>
    </row>
    <row r="26" spans="3:33" ht="12.75" customHeight="1">
      <c r="C26" s="595"/>
      <c r="D26" s="573"/>
      <c r="E26" s="811" t="s">
        <v>516</v>
      </c>
      <c r="F26" s="812"/>
      <c r="G26" s="813"/>
      <c r="H26" s="648"/>
      <c r="I26" s="649">
        <f>Calc1!C33</f>
        <v>230000</v>
      </c>
      <c r="J26" s="649">
        <f>Calc1!D33</f>
        <v>190000</v>
      </c>
      <c r="K26" s="649">
        <f>Calc1!E33</f>
        <v>0</v>
      </c>
      <c r="L26" s="649">
        <f>Calc1!F33</f>
        <v>0</v>
      </c>
      <c r="M26" s="650">
        <f>Calc1!G33</f>
        <v>0</v>
      </c>
      <c r="N26" s="575"/>
      <c r="O26" s="591"/>
      <c r="P26" s="592"/>
      <c r="Q26" s="253"/>
      <c r="R26" s="253"/>
      <c r="S26" s="253"/>
      <c r="T26" s="253"/>
      <c r="U26" s="253"/>
      <c r="V26" s="253"/>
      <c r="W26" s="253"/>
      <c r="X26" s="251"/>
      <c r="Y26" s="251"/>
      <c r="Z26" s="251"/>
      <c r="AA26" s="251"/>
      <c r="AB26" s="251"/>
      <c r="AC26" s="251"/>
      <c r="AD26" s="251"/>
      <c r="AE26" s="251"/>
      <c r="AF26" s="251"/>
      <c r="AG26" s="251"/>
    </row>
    <row r="27" spans="3:33" ht="12.75" customHeight="1">
      <c r="C27" s="595"/>
      <c r="D27" s="573"/>
      <c r="E27" s="816" t="s">
        <v>482</v>
      </c>
      <c r="F27" s="697"/>
      <c r="G27" s="772"/>
      <c r="H27" s="304"/>
      <c r="I27" s="614">
        <f t="shared" ref="I27:M27" si="7">IF(I$21=0,"",I26/I$21)</f>
        <v>0.13855421686746988</v>
      </c>
      <c r="J27" s="614">
        <f t="shared" si="7"/>
        <v>0.10795454545454546</v>
      </c>
      <c r="K27" s="614" t="str">
        <f t="shared" si="7"/>
        <v/>
      </c>
      <c r="L27" s="614" t="str">
        <f t="shared" si="7"/>
        <v/>
      </c>
      <c r="M27" s="614" t="str">
        <f t="shared" si="7"/>
        <v/>
      </c>
      <c r="N27" s="575"/>
      <c r="O27" s="591"/>
      <c r="P27" s="592"/>
      <c r="Q27" s="253"/>
      <c r="R27" s="253"/>
      <c r="S27" s="253"/>
      <c r="T27" s="253"/>
      <c r="U27" s="253"/>
      <c r="V27" s="253"/>
      <c r="W27" s="253"/>
      <c r="X27" s="251"/>
      <c r="Y27" s="251"/>
      <c r="Z27" s="251"/>
      <c r="AA27" s="251"/>
      <c r="AB27" s="251"/>
      <c r="AC27" s="251"/>
      <c r="AD27" s="251"/>
      <c r="AE27" s="251"/>
      <c r="AF27" s="251"/>
      <c r="AG27" s="251"/>
    </row>
    <row r="28" spans="3:33" ht="12.75" customHeight="1">
      <c r="C28" s="595"/>
      <c r="D28" s="573"/>
      <c r="E28" s="811" t="s">
        <v>517</v>
      </c>
      <c r="F28" s="812"/>
      <c r="G28" s="813"/>
      <c r="H28" s="648"/>
      <c r="I28" s="649">
        <f>Calc1!C42</f>
        <v>405000</v>
      </c>
      <c r="J28" s="649">
        <f>Calc1!D42</f>
        <v>405000</v>
      </c>
      <c r="K28" s="649">
        <f>Calc1!E42</f>
        <v>0</v>
      </c>
      <c r="L28" s="649">
        <f>Calc1!F42</f>
        <v>0</v>
      </c>
      <c r="M28" s="650">
        <f>Calc1!G42</f>
        <v>0</v>
      </c>
      <c r="N28" s="575"/>
      <c r="O28" s="591"/>
      <c r="P28" s="592"/>
      <c r="Q28" s="253"/>
      <c r="R28" s="253"/>
      <c r="S28" s="253"/>
      <c r="T28" s="253"/>
      <c r="U28" s="253"/>
      <c r="V28" s="253"/>
      <c r="W28" s="253"/>
      <c r="X28" s="251"/>
      <c r="Y28" s="251"/>
      <c r="Z28" s="251"/>
      <c r="AA28" s="251"/>
      <c r="AB28" s="251"/>
      <c r="AC28" s="251"/>
      <c r="AD28" s="251"/>
      <c r="AE28" s="251"/>
      <c r="AF28" s="251"/>
      <c r="AG28" s="251"/>
    </row>
    <row r="29" spans="3:33" ht="12.75" customHeight="1">
      <c r="C29" s="595"/>
      <c r="D29" s="573"/>
      <c r="E29" s="816" t="s">
        <v>482</v>
      </c>
      <c r="F29" s="697"/>
      <c r="G29" s="772"/>
      <c r="H29" s="304"/>
      <c r="I29" s="614">
        <f t="shared" ref="I29:M29" si="8">IF(I$21=0,"",I28/I$21)</f>
        <v>0.24397590361445784</v>
      </c>
      <c r="J29" s="614">
        <f t="shared" si="8"/>
        <v>0.23011363636363635</v>
      </c>
      <c r="K29" s="614" t="str">
        <f t="shared" si="8"/>
        <v/>
      </c>
      <c r="L29" s="614" t="str">
        <f t="shared" si="8"/>
        <v/>
      </c>
      <c r="M29" s="614" t="str">
        <f t="shared" si="8"/>
        <v/>
      </c>
      <c r="N29" s="575"/>
      <c r="O29" s="591"/>
      <c r="P29" s="592"/>
      <c r="Q29" s="253"/>
      <c r="R29" s="253"/>
      <c r="S29" s="253"/>
      <c r="T29" s="253"/>
      <c r="U29" s="253"/>
      <c r="V29" s="253"/>
      <c r="W29" s="253"/>
      <c r="X29" s="251"/>
      <c r="Y29" s="251"/>
      <c r="Z29" s="251"/>
      <c r="AA29" s="251"/>
      <c r="AB29" s="251"/>
      <c r="AC29" s="251"/>
      <c r="AD29" s="251"/>
      <c r="AE29" s="251"/>
      <c r="AF29" s="251"/>
      <c r="AG29" s="251"/>
    </row>
    <row r="30" spans="3:33" ht="12.75" customHeight="1">
      <c r="C30" s="595"/>
      <c r="D30" s="573"/>
      <c r="E30" s="636"/>
      <c r="F30" s="636"/>
      <c r="G30" s="636"/>
      <c r="H30" s="304"/>
      <c r="I30" s="590"/>
      <c r="J30" s="590"/>
      <c r="K30" s="590"/>
      <c r="L30" s="590"/>
      <c r="M30" s="583"/>
      <c r="N30" s="575"/>
      <c r="O30" s="591"/>
      <c r="P30" s="592"/>
      <c r="Q30" s="253"/>
      <c r="R30" s="253"/>
      <c r="S30" s="253"/>
      <c r="T30" s="253"/>
      <c r="U30" s="253"/>
      <c r="V30" s="253"/>
      <c r="W30" s="253"/>
      <c r="X30" s="251"/>
      <c r="Y30" s="251"/>
      <c r="Z30" s="251"/>
      <c r="AA30" s="251"/>
      <c r="AB30" s="251"/>
      <c r="AC30" s="251"/>
      <c r="AD30" s="251"/>
      <c r="AE30" s="251"/>
      <c r="AF30" s="251"/>
      <c r="AG30" s="251"/>
    </row>
    <row r="31" spans="3:33" ht="12.75" customHeight="1">
      <c r="C31" s="595"/>
      <c r="D31" s="573"/>
      <c r="E31" s="636"/>
      <c r="F31" s="636"/>
      <c r="G31" s="636"/>
      <c r="H31" s="304"/>
      <c r="I31" s="590"/>
      <c r="J31" s="590"/>
      <c r="K31" s="590"/>
      <c r="L31" s="590"/>
      <c r="M31" s="583"/>
      <c r="N31" s="575"/>
      <c r="O31" s="591"/>
      <c r="P31" s="592"/>
      <c r="Q31" s="253"/>
      <c r="R31" s="253"/>
      <c r="S31" s="253"/>
      <c r="T31" s="253"/>
      <c r="U31" s="253"/>
      <c r="V31" s="253"/>
      <c r="W31" s="253"/>
      <c r="X31" s="251"/>
      <c r="Y31" s="251"/>
      <c r="Z31" s="251"/>
      <c r="AA31" s="251"/>
      <c r="AB31" s="251"/>
      <c r="AC31" s="251"/>
      <c r="AD31" s="251"/>
      <c r="AE31" s="251"/>
      <c r="AF31" s="251"/>
      <c r="AG31" s="251"/>
    </row>
    <row r="32" spans="3:33" ht="12.75" customHeight="1">
      <c r="C32" s="595"/>
      <c r="D32" s="573"/>
      <c r="E32" s="817" t="s">
        <v>518</v>
      </c>
      <c r="F32" s="818"/>
      <c r="G32" s="819"/>
      <c r="H32" s="652"/>
      <c r="I32" s="653"/>
      <c r="J32" s="654">
        <f t="shared" ref="J32:M32" si="9">J6</f>
        <v>2019</v>
      </c>
      <c r="K32" s="654">
        <f t="shared" si="9"/>
        <v>2018</v>
      </c>
      <c r="L32" s="654">
        <f t="shared" si="9"/>
        <v>2017</v>
      </c>
      <c r="M32" s="655">
        <f t="shared" si="9"/>
        <v>2016</v>
      </c>
      <c r="N32" s="575"/>
      <c r="O32" s="591"/>
      <c r="P32" s="592"/>
      <c r="Q32" s="253"/>
      <c r="R32" s="253"/>
      <c r="S32" s="253"/>
      <c r="T32" s="253"/>
      <c r="U32" s="253"/>
      <c r="V32" s="253"/>
      <c r="W32" s="253"/>
      <c r="X32" s="251"/>
      <c r="Y32" s="251"/>
      <c r="Z32" s="251"/>
      <c r="AA32" s="251"/>
      <c r="AB32" s="251"/>
      <c r="AC32" s="251"/>
      <c r="AD32" s="251"/>
      <c r="AE32" s="251"/>
      <c r="AF32" s="251"/>
      <c r="AG32" s="251"/>
    </row>
    <row r="33" spans="3:33" ht="12.75" customHeight="1">
      <c r="C33" s="595"/>
      <c r="D33" s="573"/>
      <c r="E33" s="656"/>
      <c r="F33" s="637"/>
      <c r="G33" s="637"/>
      <c r="H33" s="604"/>
      <c r="I33" s="639"/>
      <c r="J33" s="639"/>
      <c r="K33" s="639"/>
      <c r="L33" s="639"/>
      <c r="M33" s="657"/>
      <c r="N33" s="575"/>
      <c r="O33" s="591"/>
      <c r="P33" s="592"/>
      <c r="Q33" s="253"/>
      <c r="R33" s="253"/>
      <c r="S33" s="253"/>
      <c r="T33" s="253"/>
      <c r="U33" s="253"/>
      <c r="V33" s="253"/>
      <c r="W33" s="253"/>
      <c r="X33" s="251"/>
      <c r="Y33" s="251"/>
      <c r="Z33" s="251"/>
      <c r="AA33" s="251"/>
      <c r="AB33" s="251"/>
      <c r="AC33" s="251"/>
      <c r="AD33" s="251"/>
      <c r="AE33" s="251"/>
      <c r="AF33" s="251"/>
      <c r="AG33" s="251"/>
    </row>
    <row r="34" spans="3:33" ht="12.75" customHeight="1">
      <c r="C34" s="595"/>
      <c r="D34" s="573"/>
      <c r="E34" s="814" t="s">
        <v>0</v>
      </c>
      <c r="F34" s="697"/>
      <c r="G34" s="772"/>
      <c r="H34" s="304"/>
      <c r="I34" s="658"/>
      <c r="J34" s="658">
        <f t="shared" ref="J34:M34" si="10">IF(J8=0,0,IF(I$8=0,0,(J8/I$8)-100%))</f>
        <v>6.024096385542177E-2</v>
      </c>
      <c r="K34" s="658">
        <f t="shared" si="10"/>
        <v>0</v>
      </c>
      <c r="L34" s="658">
        <f t="shared" si="10"/>
        <v>0</v>
      </c>
      <c r="M34" s="659">
        <f t="shared" si="10"/>
        <v>0</v>
      </c>
      <c r="N34" s="575"/>
      <c r="O34" s="591"/>
      <c r="P34" s="592"/>
      <c r="Q34" s="253"/>
      <c r="R34" s="253"/>
      <c r="S34" s="253"/>
      <c r="T34" s="253"/>
      <c r="U34" s="253"/>
      <c r="V34" s="253"/>
      <c r="W34" s="253"/>
      <c r="X34" s="251"/>
      <c r="Y34" s="251"/>
      <c r="Z34" s="251"/>
      <c r="AA34" s="251"/>
      <c r="AB34" s="251"/>
      <c r="AC34" s="251"/>
      <c r="AD34" s="251"/>
      <c r="AE34" s="251"/>
      <c r="AF34" s="251"/>
      <c r="AG34" s="251"/>
    </row>
    <row r="35" spans="3:33" ht="12.75" customHeight="1">
      <c r="C35" s="595"/>
      <c r="D35" s="573"/>
      <c r="E35" s="815" t="s">
        <v>520</v>
      </c>
      <c r="F35" s="697"/>
      <c r="G35" s="772"/>
      <c r="H35" s="304"/>
      <c r="I35" s="660"/>
      <c r="J35" s="660">
        <f t="shared" ref="J35:M35" si="11">IF(J9=0,0,IF(I9=0,0,(J9/I9)-100%))</f>
        <v>0</v>
      </c>
      <c r="K35" s="660">
        <f t="shared" si="11"/>
        <v>0</v>
      </c>
      <c r="L35" s="660">
        <f t="shared" si="11"/>
        <v>0</v>
      </c>
      <c r="M35" s="662">
        <f t="shared" si="11"/>
        <v>0</v>
      </c>
      <c r="N35" s="575"/>
      <c r="O35" s="591"/>
      <c r="P35" s="592"/>
      <c r="Q35" s="253"/>
      <c r="R35" s="253"/>
      <c r="S35" s="253"/>
      <c r="T35" s="253"/>
      <c r="U35" s="253"/>
      <c r="V35" s="253"/>
      <c r="W35" s="253"/>
      <c r="X35" s="251"/>
      <c r="Y35" s="251"/>
      <c r="Z35" s="251"/>
      <c r="AA35" s="251"/>
      <c r="AB35" s="251"/>
      <c r="AC35" s="251"/>
      <c r="AD35" s="251"/>
      <c r="AE35" s="251"/>
      <c r="AF35" s="251"/>
      <c r="AG35" s="251"/>
    </row>
    <row r="36" spans="3:33" ht="12.75" customHeight="1">
      <c r="C36" s="595"/>
      <c r="D36" s="573"/>
      <c r="E36" s="815" t="s">
        <v>521</v>
      </c>
      <c r="F36" s="697"/>
      <c r="G36" s="772"/>
      <c r="H36" s="304"/>
      <c r="I36" s="660"/>
      <c r="J36" s="660">
        <f t="shared" ref="J36:M36" si="12">IF(J11=0,0,IF(I11=0,0,(J11/I11)-100%))</f>
        <v>9.0090090090090058E-2</v>
      </c>
      <c r="K36" s="660">
        <f t="shared" si="12"/>
        <v>0</v>
      </c>
      <c r="L36" s="660">
        <f t="shared" si="12"/>
        <v>0</v>
      </c>
      <c r="M36" s="662">
        <f t="shared" si="12"/>
        <v>0</v>
      </c>
      <c r="N36" s="575"/>
      <c r="O36" s="591"/>
      <c r="P36" s="592"/>
      <c r="Q36" s="253"/>
      <c r="R36" s="253"/>
      <c r="S36" s="253"/>
      <c r="T36" s="253"/>
      <c r="U36" s="253"/>
      <c r="V36" s="253"/>
      <c r="W36" s="253"/>
      <c r="X36" s="251"/>
      <c r="Y36" s="251"/>
      <c r="Z36" s="251"/>
      <c r="AA36" s="251"/>
      <c r="AB36" s="251"/>
      <c r="AC36" s="251"/>
      <c r="AD36" s="251"/>
      <c r="AE36" s="251"/>
      <c r="AF36" s="251"/>
      <c r="AG36" s="251"/>
    </row>
    <row r="37" spans="3:33" ht="12.75" customHeight="1">
      <c r="C37" s="595"/>
      <c r="D37" s="573"/>
      <c r="E37" s="814" t="s">
        <v>522</v>
      </c>
      <c r="F37" s="697"/>
      <c r="G37" s="772"/>
      <c r="H37" s="304"/>
      <c r="I37" s="658"/>
      <c r="J37" s="658">
        <f t="shared" ref="J37:M37" si="13">IF(J21=0,0,IF(I21=0,0,(J21/I21)-100%))</f>
        <v>6.024096385542177E-2</v>
      </c>
      <c r="K37" s="658">
        <f t="shared" si="13"/>
        <v>0</v>
      </c>
      <c r="L37" s="658">
        <f t="shared" si="13"/>
        <v>0</v>
      </c>
      <c r="M37" s="659">
        <f t="shared" si="13"/>
        <v>0</v>
      </c>
      <c r="N37" s="575"/>
      <c r="O37" s="591"/>
      <c r="P37" s="592"/>
      <c r="Q37" s="253"/>
      <c r="R37" s="253"/>
      <c r="S37" s="253"/>
      <c r="T37" s="253"/>
      <c r="U37" s="253"/>
      <c r="V37" s="253"/>
      <c r="W37" s="253"/>
      <c r="X37" s="251"/>
      <c r="Y37" s="251"/>
      <c r="Z37" s="251"/>
      <c r="AA37" s="251"/>
      <c r="AB37" s="251"/>
      <c r="AC37" s="251"/>
      <c r="AD37" s="251"/>
      <c r="AE37" s="251"/>
      <c r="AF37" s="251"/>
      <c r="AG37" s="251"/>
    </row>
    <row r="38" spans="3:33" ht="12.75" customHeight="1">
      <c r="C38" s="595"/>
      <c r="D38" s="573"/>
      <c r="E38" s="815" t="s">
        <v>523</v>
      </c>
      <c r="F38" s="697"/>
      <c r="G38" s="772"/>
      <c r="H38" s="304"/>
      <c r="I38" s="660"/>
      <c r="J38" s="660">
        <f t="shared" ref="J38:M38" si="14">IF(J22=0,0,IF(I22=0,0,(J22/I22)-100%))</f>
        <v>0.13658536585365844</v>
      </c>
      <c r="K38" s="660">
        <f t="shared" si="14"/>
        <v>0</v>
      </c>
      <c r="L38" s="660">
        <f t="shared" si="14"/>
        <v>0</v>
      </c>
      <c r="M38" s="662">
        <f t="shared" si="14"/>
        <v>0</v>
      </c>
      <c r="N38" s="575"/>
      <c r="O38" s="591"/>
      <c r="P38" s="592"/>
      <c r="Q38" s="253"/>
      <c r="R38" s="253"/>
      <c r="S38" s="253"/>
      <c r="T38" s="253"/>
      <c r="U38" s="253"/>
      <c r="V38" s="253"/>
      <c r="W38" s="253"/>
      <c r="X38" s="251"/>
      <c r="Y38" s="251"/>
      <c r="Z38" s="251"/>
      <c r="AA38" s="251"/>
      <c r="AB38" s="251"/>
      <c r="AC38" s="251"/>
      <c r="AD38" s="251"/>
      <c r="AE38" s="251"/>
      <c r="AF38" s="251"/>
      <c r="AG38" s="251"/>
    </row>
    <row r="39" spans="3:33" ht="12.75" customHeight="1">
      <c r="C39" s="595"/>
      <c r="D39" s="573"/>
      <c r="E39" s="815" t="s">
        <v>524</v>
      </c>
      <c r="F39" s="697"/>
      <c r="G39" s="772"/>
      <c r="H39" s="304"/>
      <c r="I39" s="660"/>
      <c r="J39" s="660">
        <f t="shared" ref="J39:M39" si="15">IF(J26=0,0,IF(I26=0,0,(J26/I26)-100%))</f>
        <v>-0.17391304347826086</v>
      </c>
      <c r="K39" s="660">
        <f t="shared" si="15"/>
        <v>0</v>
      </c>
      <c r="L39" s="660">
        <f t="shared" si="15"/>
        <v>0</v>
      </c>
      <c r="M39" s="662">
        <f t="shared" si="15"/>
        <v>0</v>
      </c>
      <c r="N39" s="575"/>
      <c r="O39" s="591"/>
      <c r="P39" s="592"/>
      <c r="Q39" s="253"/>
      <c r="R39" s="253"/>
      <c r="S39" s="253"/>
      <c r="T39" s="253"/>
      <c r="U39" s="253"/>
      <c r="V39" s="253"/>
      <c r="W39" s="253"/>
      <c r="X39" s="251"/>
      <c r="Y39" s="251"/>
      <c r="Z39" s="251"/>
      <c r="AA39" s="251"/>
      <c r="AB39" s="251"/>
      <c r="AC39" s="251"/>
      <c r="AD39" s="251"/>
      <c r="AE39" s="251"/>
      <c r="AF39" s="251"/>
      <c r="AG39" s="251"/>
    </row>
    <row r="40" spans="3:33" ht="12.75" customHeight="1">
      <c r="C40" s="595"/>
      <c r="D40" s="573"/>
      <c r="E40" s="815" t="s">
        <v>525</v>
      </c>
      <c r="F40" s="697"/>
      <c r="G40" s="772"/>
      <c r="H40" s="304"/>
      <c r="I40" s="660"/>
      <c r="J40" s="660">
        <f t="shared" ref="J40:M40" si="16">IF(J28=0,0,IF(I28=0,0,(J28/I28)-100%))</f>
        <v>0</v>
      </c>
      <c r="K40" s="660">
        <f t="shared" si="16"/>
        <v>0</v>
      </c>
      <c r="L40" s="660">
        <f t="shared" si="16"/>
        <v>0</v>
      </c>
      <c r="M40" s="662">
        <f t="shared" si="16"/>
        <v>0</v>
      </c>
      <c r="N40" s="575"/>
      <c r="O40" s="591"/>
      <c r="P40" s="592"/>
      <c r="Q40" s="253"/>
      <c r="R40" s="253"/>
      <c r="S40" s="253"/>
      <c r="T40" s="253"/>
      <c r="U40" s="253"/>
      <c r="V40" s="253"/>
      <c r="W40" s="253"/>
      <c r="X40" s="251"/>
      <c r="Y40" s="251"/>
      <c r="Z40" s="251"/>
      <c r="AA40" s="251"/>
      <c r="AB40" s="251"/>
      <c r="AC40" s="251"/>
      <c r="AD40" s="251"/>
      <c r="AE40" s="251"/>
      <c r="AF40" s="251"/>
      <c r="AG40" s="251"/>
    </row>
    <row r="41" spans="3:33" ht="7.5" customHeight="1">
      <c r="C41" s="595"/>
      <c r="D41" s="573"/>
      <c r="E41" s="668"/>
      <c r="F41" s="669"/>
      <c r="G41" s="669"/>
      <c r="H41" s="596"/>
      <c r="I41" s="670"/>
      <c r="J41" s="670"/>
      <c r="K41" s="670"/>
      <c r="L41" s="670"/>
      <c r="M41" s="671"/>
      <c r="N41" s="575"/>
      <c r="O41" s="591"/>
      <c r="P41" s="592"/>
      <c r="Q41" s="253"/>
      <c r="R41" s="253"/>
      <c r="S41" s="253"/>
      <c r="T41" s="253"/>
      <c r="U41" s="253"/>
      <c r="V41" s="253"/>
      <c r="W41" s="253"/>
      <c r="X41" s="251"/>
      <c r="Y41" s="251"/>
      <c r="Z41" s="251"/>
      <c r="AA41" s="251"/>
      <c r="AB41" s="251"/>
      <c r="AC41" s="251"/>
      <c r="AD41" s="251"/>
      <c r="AE41" s="251"/>
      <c r="AF41" s="251"/>
      <c r="AG41" s="251"/>
    </row>
    <row r="42" spans="3:33" ht="12.75" customHeight="1">
      <c r="C42" s="595"/>
      <c r="D42" s="573"/>
      <c r="E42" s="574"/>
      <c r="F42" s="672"/>
      <c r="G42" s="672"/>
      <c r="H42" s="672"/>
      <c r="I42" s="672"/>
      <c r="J42" s="672"/>
      <c r="K42" s="672"/>
      <c r="L42" s="574"/>
      <c r="M42" s="574"/>
      <c r="N42" s="575"/>
      <c r="O42" s="591"/>
      <c r="P42" s="592"/>
      <c r="Q42" s="253"/>
      <c r="R42" s="253"/>
      <c r="S42" s="253"/>
      <c r="T42" s="253"/>
      <c r="U42" s="253"/>
      <c r="V42" s="253"/>
      <c r="W42" s="253"/>
      <c r="X42" s="251"/>
      <c r="Y42" s="251"/>
      <c r="Z42" s="251"/>
      <c r="AA42" s="251"/>
      <c r="AB42" s="251"/>
      <c r="AC42" s="251"/>
      <c r="AD42" s="251"/>
      <c r="AE42" s="251"/>
      <c r="AF42" s="251"/>
      <c r="AG42" s="251"/>
    </row>
    <row r="43" spans="3:33" ht="12.75" customHeight="1">
      <c r="C43" s="595"/>
      <c r="D43" s="673"/>
      <c r="E43" s="674"/>
      <c r="F43" s="675"/>
      <c r="G43" s="675"/>
      <c r="H43" s="675"/>
      <c r="I43" s="675"/>
      <c r="J43" s="675"/>
      <c r="K43" s="675"/>
      <c r="L43" s="674"/>
      <c r="M43" s="674"/>
      <c r="N43" s="676"/>
      <c r="O43" s="591"/>
      <c r="P43" s="592"/>
      <c r="Q43" s="253"/>
      <c r="R43" s="253"/>
      <c r="S43" s="253"/>
      <c r="T43" s="253"/>
      <c r="U43" s="253"/>
      <c r="V43" s="253"/>
      <c r="W43" s="253"/>
      <c r="X43" s="251"/>
      <c r="Y43" s="251"/>
      <c r="Z43" s="251"/>
      <c r="AA43" s="251"/>
      <c r="AB43" s="251"/>
      <c r="AC43" s="251"/>
      <c r="AD43" s="251"/>
      <c r="AE43" s="251"/>
      <c r="AF43" s="251"/>
      <c r="AG43" s="251"/>
    </row>
    <row r="44" spans="3:33" ht="31.5" customHeight="1">
      <c r="C44" s="595"/>
      <c r="D44" s="573"/>
      <c r="E44" s="574"/>
      <c r="F44" s="672"/>
      <c r="G44" s="672"/>
      <c r="H44" s="672"/>
      <c r="I44" s="672"/>
      <c r="J44" s="672"/>
      <c r="K44" s="672"/>
      <c r="L44" s="574"/>
      <c r="M44" s="574"/>
      <c r="N44" s="575"/>
      <c r="O44" s="591"/>
      <c r="P44" s="592"/>
      <c r="Q44" s="253"/>
      <c r="R44" s="253"/>
      <c r="S44" s="253"/>
      <c r="T44" s="253"/>
      <c r="U44" s="253"/>
      <c r="V44" s="253"/>
      <c r="W44" s="253"/>
      <c r="X44" s="251"/>
      <c r="Y44" s="251"/>
      <c r="Z44" s="251"/>
      <c r="AA44" s="251"/>
      <c r="AB44" s="251"/>
      <c r="AC44" s="251"/>
      <c r="AD44" s="251"/>
      <c r="AE44" s="251"/>
      <c r="AF44" s="251"/>
      <c r="AG44" s="251"/>
    </row>
    <row r="45" spans="3:33" ht="12.75" customHeight="1">
      <c r="C45" s="595"/>
      <c r="D45" s="573"/>
      <c r="E45" s="574"/>
      <c r="F45" s="672"/>
      <c r="G45" s="672"/>
      <c r="H45" s="672"/>
      <c r="I45" s="672"/>
      <c r="J45" s="672"/>
      <c r="K45" s="672"/>
      <c r="L45" s="574"/>
      <c r="M45" s="574"/>
      <c r="N45" s="575"/>
      <c r="O45" s="591"/>
      <c r="P45" s="592"/>
      <c r="Q45" s="253"/>
      <c r="R45" s="253"/>
      <c r="S45" s="253"/>
      <c r="T45" s="253"/>
      <c r="U45" s="253"/>
      <c r="V45" s="253"/>
      <c r="W45" s="253"/>
      <c r="X45" s="251"/>
      <c r="Y45" s="251"/>
      <c r="Z45" s="251"/>
      <c r="AA45" s="251"/>
      <c r="AB45" s="251"/>
      <c r="AC45" s="251"/>
      <c r="AD45" s="251"/>
      <c r="AE45" s="251"/>
      <c r="AF45" s="251"/>
      <c r="AG45" s="251"/>
    </row>
    <row r="46" spans="3:33" ht="12.75" customHeight="1">
      <c r="C46" s="595"/>
      <c r="D46" s="573"/>
      <c r="E46" s="574"/>
      <c r="F46" s="672"/>
      <c r="G46" s="672"/>
      <c r="H46" s="672"/>
      <c r="I46" s="672"/>
      <c r="J46" s="672"/>
      <c r="K46" s="672"/>
      <c r="L46" s="574"/>
      <c r="M46" s="574"/>
      <c r="N46" s="575"/>
      <c r="O46" s="591"/>
      <c r="P46" s="592"/>
      <c r="Q46" s="253"/>
      <c r="R46" s="253"/>
      <c r="S46" s="253"/>
      <c r="T46" s="253"/>
      <c r="U46" s="253"/>
      <c r="V46" s="253"/>
      <c r="W46" s="253"/>
      <c r="X46" s="251"/>
      <c r="Y46" s="251"/>
      <c r="Z46" s="251"/>
      <c r="AA46" s="251"/>
      <c r="AB46" s="251"/>
      <c r="AC46" s="251"/>
      <c r="AD46" s="251"/>
      <c r="AE46" s="251"/>
      <c r="AF46" s="251"/>
      <c r="AG46" s="251"/>
    </row>
    <row r="47" spans="3:33" ht="12.75" customHeight="1">
      <c r="C47" s="595"/>
      <c r="D47" s="573"/>
      <c r="E47" s="574"/>
      <c r="F47" s="672"/>
      <c r="G47" s="672"/>
      <c r="H47" s="672"/>
      <c r="I47" s="672"/>
      <c r="J47" s="672"/>
      <c r="K47" s="672"/>
      <c r="L47" s="574"/>
      <c r="M47" s="574"/>
      <c r="N47" s="575"/>
      <c r="O47" s="591"/>
      <c r="P47" s="592"/>
      <c r="Q47" s="253"/>
      <c r="R47" s="253"/>
      <c r="S47" s="253"/>
      <c r="T47" s="253"/>
      <c r="U47" s="253"/>
      <c r="V47" s="253"/>
      <c r="W47" s="253"/>
      <c r="X47" s="251"/>
      <c r="Y47" s="251"/>
      <c r="Z47" s="251"/>
      <c r="AA47" s="251"/>
      <c r="AB47" s="251"/>
      <c r="AC47" s="251"/>
      <c r="AD47" s="251"/>
      <c r="AE47" s="251"/>
      <c r="AF47" s="251"/>
      <c r="AG47" s="251"/>
    </row>
    <row r="48" spans="3:33" ht="12.75" customHeight="1">
      <c r="C48" s="595"/>
      <c r="D48" s="573"/>
      <c r="E48" s="574"/>
      <c r="F48" s="672"/>
      <c r="G48" s="672"/>
      <c r="H48" s="672"/>
      <c r="I48" s="672"/>
      <c r="J48" s="672"/>
      <c r="K48" s="672"/>
      <c r="L48" s="574"/>
      <c r="M48" s="574"/>
      <c r="N48" s="575"/>
      <c r="O48" s="591"/>
      <c r="P48" s="592"/>
      <c r="Q48" s="253"/>
      <c r="R48" s="253"/>
      <c r="S48" s="253"/>
      <c r="T48" s="253"/>
      <c r="U48" s="253"/>
      <c r="V48" s="253"/>
      <c r="W48" s="253"/>
      <c r="X48" s="251"/>
      <c r="Y48" s="251"/>
      <c r="Z48" s="251"/>
      <c r="AA48" s="251"/>
      <c r="AB48" s="251"/>
      <c r="AC48" s="251"/>
      <c r="AD48" s="251"/>
      <c r="AE48" s="251"/>
      <c r="AF48" s="251"/>
      <c r="AG48" s="251"/>
    </row>
    <row r="49" spans="3:33" ht="12.75" customHeight="1">
      <c r="C49" s="595"/>
      <c r="D49" s="573"/>
      <c r="E49" s="574"/>
      <c r="F49" s="672"/>
      <c r="G49" s="672"/>
      <c r="H49" s="672"/>
      <c r="I49" s="672"/>
      <c r="J49" s="672"/>
      <c r="K49" s="672"/>
      <c r="L49" s="574"/>
      <c r="M49" s="574"/>
      <c r="N49" s="575"/>
      <c r="O49" s="591"/>
      <c r="P49" s="592"/>
      <c r="Q49" s="253"/>
      <c r="R49" s="253"/>
      <c r="S49" s="253"/>
      <c r="T49" s="253"/>
      <c r="U49" s="253"/>
      <c r="V49" s="253"/>
      <c r="W49" s="253"/>
      <c r="X49" s="251"/>
      <c r="Y49" s="251"/>
      <c r="Z49" s="251"/>
      <c r="AA49" s="251"/>
      <c r="AB49" s="251"/>
      <c r="AC49" s="251"/>
      <c r="AD49" s="251"/>
      <c r="AE49" s="251"/>
      <c r="AF49" s="251"/>
      <c r="AG49" s="251"/>
    </row>
    <row r="50" spans="3:33" ht="12.75" customHeight="1">
      <c r="C50" s="595"/>
      <c r="D50" s="573"/>
      <c r="E50" s="574"/>
      <c r="F50" s="672"/>
      <c r="G50" s="672"/>
      <c r="H50" s="672"/>
      <c r="I50" s="672"/>
      <c r="J50" s="672"/>
      <c r="K50" s="672"/>
      <c r="L50" s="574"/>
      <c r="M50" s="574"/>
      <c r="N50" s="575"/>
      <c r="O50" s="591"/>
      <c r="P50" s="592"/>
      <c r="Q50" s="253"/>
      <c r="R50" s="253"/>
      <c r="S50" s="253"/>
      <c r="T50" s="253"/>
      <c r="U50" s="253"/>
      <c r="V50" s="253"/>
      <c r="W50" s="253"/>
      <c r="X50" s="251"/>
      <c r="Y50" s="251"/>
      <c r="Z50" s="251"/>
      <c r="AA50" s="251"/>
      <c r="AB50" s="251"/>
      <c r="AC50" s="251"/>
      <c r="AD50" s="251"/>
      <c r="AE50" s="251"/>
      <c r="AF50" s="251"/>
      <c r="AG50" s="251"/>
    </row>
    <row r="51" spans="3:33" ht="12.75" customHeight="1">
      <c r="C51" s="595"/>
      <c r="D51" s="573"/>
      <c r="E51" s="574"/>
      <c r="F51" s="672"/>
      <c r="G51" s="672"/>
      <c r="H51" s="672"/>
      <c r="I51" s="672"/>
      <c r="J51" s="672"/>
      <c r="K51" s="672"/>
      <c r="L51" s="574"/>
      <c r="M51" s="574"/>
      <c r="N51" s="575"/>
      <c r="O51" s="591"/>
      <c r="P51" s="592"/>
      <c r="Q51" s="253"/>
      <c r="R51" s="253"/>
      <c r="S51" s="253"/>
      <c r="T51" s="253"/>
      <c r="U51" s="253"/>
      <c r="V51" s="253"/>
      <c r="W51" s="253"/>
      <c r="X51" s="251"/>
      <c r="Y51" s="251"/>
      <c r="Z51" s="251"/>
      <c r="AA51" s="251"/>
      <c r="AB51" s="251"/>
      <c r="AC51" s="251"/>
      <c r="AD51" s="251"/>
      <c r="AE51" s="251"/>
      <c r="AF51" s="251"/>
      <c r="AG51" s="251"/>
    </row>
    <row r="52" spans="3:33" ht="12.75" customHeight="1">
      <c r="C52" s="595"/>
      <c r="D52" s="573"/>
      <c r="E52" s="574"/>
      <c r="F52" s="672"/>
      <c r="G52" s="672"/>
      <c r="H52" s="672"/>
      <c r="I52" s="672"/>
      <c r="J52" s="672"/>
      <c r="K52" s="672"/>
      <c r="L52" s="574"/>
      <c r="M52" s="574"/>
      <c r="N52" s="575"/>
      <c r="O52" s="591"/>
      <c r="P52" s="592"/>
      <c r="Q52" s="253"/>
      <c r="R52" s="253"/>
      <c r="S52" s="253"/>
      <c r="T52" s="253"/>
      <c r="U52" s="253"/>
      <c r="V52" s="253"/>
      <c r="W52" s="253"/>
      <c r="X52" s="251"/>
      <c r="Y52" s="251"/>
      <c r="Z52" s="251"/>
      <c r="AA52" s="251"/>
      <c r="AB52" s="251"/>
      <c r="AC52" s="251"/>
      <c r="AD52" s="251"/>
      <c r="AE52" s="251"/>
      <c r="AF52" s="251"/>
      <c r="AG52" s="251"/>
    </row>
    <row r="53" spans="3:33" ht="12.75" customHeight="1">
      <c r="C53" s="595"/>
      <c r="D53" s="573"/>
      <c r="E53" s="574"/>
      <c r="F53" s="672"/>
      <c r="G53" s="672"/>
      <c r="H53" s="672"/>
      <c r="I53" s="672"/>
      <c r="J53" s="672"/>
      <c r="K53" s="672"/>
      <c r="L53" s="574"/>
      <c r="M53" s="574"/>
      <c r="N53" s="575"/>
      <c r="O53" s="591"/>
      <c r="P53" s="592"/>
      <c r="Q53" s="253"/>
      <c r="R53" s="253"/>
      <c r="S53" s="253"/>
      <c r="T53" s="253"/>
      <c r="U53" s="253"/>
      <c r="V53" s="253"/>
      <c r="W53" s="253"/>
      <c r="X53" s="251"/>
      <c r="Y53" s="251"/>
      <c r="Z53" s="251"/>
      <c r="AA53" s="251"/>
      <c r="AB53" s="251"/>
      <c r="AC53" s="251"/>
      <c r="AD53" s="251"/>
      <c r="AE53" s="251"/>
      <c r="AF53" s="251"/>
      <c r="AG53" s="251"/>
    </row>
    <row r="54" spans="3:33" ht="12.75" customHeight="1">
      <c r="C54" s="595"/>
      <c r="D54" s="573"/>
      <c r="E54" s="574"/>
      <c r="F54" s="672"/>
      <c r="G54" s="672"/>
      <c r="H54" s="672"/>
      <c r="I54" s="672"/>
      <c r="J54" s="672"/>
      <c r="K54" s="672"/>
      <c r="L54" s="574"/>
      <c r="M54" s="574"/>
      <c r="N54" s="575"/>
      <c r="O54" s="591"/>
      <c r="P54" s="592"/>
      <c r="Q54" s="253"/>
      <c r="R54" s="253"/>
      <c r="S54" s="253"/>
      <c r="T54" s="253"/>
      <c r="U54" s="253"/>
      <c r="V54" s="253"/>
      <c r="W54" s="253"/>
      <c r="X54" s="251"/>
      <c r="Y54" s="251"/>
      <c r="Z54" s="251"/>
      <c r="AA54" s="251"/>
      <c r="AB54" s="251"/>
      <c r="AC54" s="251"/>
      <c r="AD54" s="251"/>
      <c r="AE54" s="251"/>
      <c r="AF54" s="251"/>
      <c r="AG54" s="251"/>
    </row>
    <row r="55" spans="3:33" ht="12.75" customHeight="1">
      <c r="C55" s="595"/>
      <c r="D55" s="573"/>
      <c r="E55" s="574"/>
      <c r="F55" s="672"/>
      <c r="G55" s="672"/>
      <c r="H55" s="672"/>
      <c r="I55" s="672"/>
      <c r="J55" s="672"/>
      <c r="K55" s="672"/>
      <c r="L55" s="574"/>
      <c r="M55" s="574"/>
      <c r="N55" s="575"/>
      <c r="O55" s="591"/>
      <c r="P55" s="592"/>
      <c r="Q55" s="253"/>
      <c r="R55" s="253"/>
      <c r="S55" s="253"/>
      <c r="T55" s="253"/>
      <c r="U55" s="253"/>
      <c r="V55" s="253"/>
      <c r="W55" s="253"/>
      <c r="X55" s="251"/>
      <c r="Y55" s="251"/>
      <c r="Z55" s="251"/>
      <c r="AA55" s="251"/>
      <c r="AB55" s="251"/>
      <c r="AC55" s="251"/>
      <c r="AD55" s="251"/>
      <c r="AE55" s="251"/>
      <c r="AF55" s="251"/>
      <c r="AG55" s="251"/>
    </row>
    <row r="56" spans="3:33" ht="12.75" customHeight="1">
      <c r="C56" s="595"/>
      <c r="D56" s="573"/>
      <c r="E56" s="574"/>
      <c r="F56" s="672"/>
      <c r="G56" s="672"/>
      <c r="H56" s="672"/>
      <c r="I56" s="672"/>
      <c r="J56" s="672"/>
      <c r="K56" s="672"/>
      <c r="L56" s="574"/>
      <c r="M56" s="574"/>
      <c r="N56" s="575"/>
      <c r="O56" s="591"/>
      <c r="P56" s="592"/>
      <c r="Q56" s="253"/>
      <c r="R56" s="253"/>
      <c r="S56" s="253"/>
      <c r="T56" s="253"/>
      <c r="U56" s="253"/>
      <c r="V56" s="253"/>
      <c r="W56" s="253"/>
      <c r="X56" s="251"/>
      <c r="Y56" s="251"/>
      <c r="Z56" s="251"/>
      <c r="AA56" s="251"/>
      <c r="AB56" s="251"/>
      <c r="AC56" s="251"/>
      <c r="AD56" s="251"/>
      <c r="AE56" s="251"/>
      <c r="AF56" s="251"/>
      <c r="AG56" s="251"/>
    </row>
    <row r="57" spans="3:33" ht="12.75" customHeight="1">
      <c r="C57" s="595"/>
      <c r="D57" s="677"/>
      <c r="E57" s="680"/>
      <c r="F57" s="680"/>
      <c r="G57" s="680"/>
      <c r="H57" s="680"/>
      <c r="I57" s="680"/>
      <c r="J57" s="680"/>
      <c r="K57" s="680"/>
      <c r="L57" s="680"/>
      <c r="M57" s="680"/>
      <c r="N57" s="679"/>
      <c r="O57" s="591"/>
      <c r="P57" s="592"/>
      <c r="Q57" s="253"/>
      <c r="R57" s="253"/>
      <c r="S57" s="253"/>
      <c r="T57" s="253"/>
      <c r="U57" s="253"/>
      <c r="V57" s="253"/>
      <c r="W57" s="253"/>
      <c r="X57" s="251"/>
      <c r="Y57" s="251"/>
      <c r="Z57" s="251"/>
      <c r="AA57" s="251"/>
      <c r="AB57" s="251"/>
      <c r="AC57" s="251"/>
      <c r="AD57" s="251"/>
      <c r="AE57" s="251"/>
      <c r="AF57" s="251"/>
      <c r="AG57" s="251"/>
    </row>
    <row r="58" spans="3:33" ht="24.75" customHeight="1">
      <c r="C58" s="681"/>
      <c r="D58" s="682"/>
      <c r="E58" s="683"/>
      <c r="F58" s="683"/>
      <c r="G58" s="683"/>
      <c r="H58" s="683"/>
      <c r="I58" s="683"/>
      <c r="J58" s="683"/>
      <c r="K58" s="683"/>
      <c r="L58" s="683"/>
      <c r="M58" s="683"/>
      <c r="N58" s="683"/>
      <c r="O58" s="684"/>
      <c r="P58" s="571"/>
      <c r="Q58" s="223"/>
      <c r="R58" s="223"/>
      <c r="S58" s="223"/>
      <c r="T58" s="223"/>
      <c r="U58" s="223"/>
      <c r="V58" s="223"/>
      <c r="W58" s="223"/>
    </row>
    <row r="59" spans="3:33" ht="12.75" customHeight="1"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</row>
    <row r="60" spans="3:33" ht="12.75" customHeight="1"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</row>
    <row r="61" spans="3:33" ht="12.75" customHeight="1"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</row>
    <row r="62" spans="3:33" ht="12.75" customHeight="1"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</row>
    <row r="63" spans="3:33" ht="12.75" customHeight="1"/>
    <row r="64" spans="3:33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spans="3:3" ht="12.75" customHeight="1"/>
    <row r="178" spans="3:3" ht="12.75" customHeight="1"/>
    <row r="179" spans="3:3" ht="12.75" customHeight="1"/>
    <row r="180" spans="3:3" ht="12.75" customHeight="1"/>
    <row r="181" spans="3:3" ht="12.75" customHeight="1"/>
    <row r="182" spans="3:3" ht="12.75" customHeight="1"/>
    <row r="183" spans="3:3" ht="12.75" customHeight="1"/>
    <row r="184" spans="3:3" ht="12.75" customHeight="1"/>
    <row r="185" spans="3:3" ht="12.75" customHeight="1"/>
    <row r="186" spans="3:3" ht="12.75" customHeight="1">
      <c r="C186" s="24"/>
    </row>
    <row r="187" spans="3:3" ht="12.75" customHeight="1">
      <c r="C187" s="24"/>
    </row>
    <row r="188" spans="3:3" ht="12.75" customHeight="1">
      <c r="C188" s="24"/>
    </row>
    <row r="189" spans="3:3" ht="12.75" customHeight="1">
      <c r="C189" s="24"/>
    </row>
    <row r="190" spans="3:3" ht="12.75" customHeight="1">
      <c r="C190" s="24"/>
    </row>
    <row r="191" spans="3:3" ht="12.75" customHeight="1">
      <c r="C191" s="24"/>
    </row>
    <row r="192" spans="3:3" ht="12.75" customHeight="1">
      <c r="C192" s="24"/>
    </row>
    <row r="193" spans="3:33" ht="12.75" customHeight="1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</row>
    <row r="194" spans="3:33" ht="12.75" customHeight="1">
      <c r="C194" s="24"/>
      <c r="D194" s="24"/>
      <c r="E194" s="121"/>
      <c r="F194" s="121"/>
      <c r="G194" s="121"/>
      <c r="H194" s="121"/>
      <c r="I194" s="121"/>
      <c r="J194" s="121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</row>
    <row r="195" spans="3:33" ht="12.75" customHeight="1"/>
    <row r="196" spans="3:33" ht="12.75" customHeight="1"/>
    <row r="197" spans="3:33" ht="12.75" customHeight="1"/>
    <row r="198" spans="3:33" ht="12.75" customHeight="1"/>
    <row r="199" spans="3:33" ht="12.75" customHeight="1"/>
    <row r="200" spans="3:33" ht="12.75" customHeight="1"/>
    <row r="201" spans="3:33" ht="12.75" customHeight="1"/>
    <row r="202" spans="3:33" ht="12.75" customHeight="1"/>
    <row r="203" spans="3:33" ht="12.75" customHeight="1"/>
    <row r="204" spans="3:33" ht="12.75" customHeight="1"/>
    <row r="205" spans="3:33" ht="12.75" customHeight="1"/>
    <row r="206" spans="3:33" ht="12.75" customHeight="1"/>
    <row r="207" spans="3:33" ht="12.75" customHeight="1"/>
    <row r="208" spans="3:33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2">
    <mergeCell ref="D2:N2"/>
    <mergeCell ref="E4:G4"/>
    <mergeCell ref="H4:L4"/>
    <mergeCell ref="E6:G6"/>
    <mergeCell ref="E8:G8"/>
    <mergeCell ref="E9:G9"/>
    <mergeCell ref="E10:G10"/>
    <mergeCell ref="E11:G11"/>
    <mergeCell ref="E12:G12"/>
    <mergeCell ref="E13:G13"/>
    <mergeCell ref="E14:G14"/>
    <mergeCell ref="E15:G15"/>
    <mergeCell ref="E16:G16"/>
    <mergeCell ref="E17:G17"/>
    <mergeCell ref="E19:G19"/>
    <mergeCell ref="E21:G21"/>
    <mergeCell ref="E22:G22"/>
    <mergeCell ref="E23:G23"/>
    <mergeCell ref="E24:G24"/>
    <mergeCell ref="E25:G25"/>
    <mergeCell ref="E26:G26"/>
    <mergeCell ref="E37:G37"/>
    <mergeCell ref="E38:G38"/>
    <mergeCell ref="E39:G39"/>
    <mergeCell ref="E40:G40"/>
    <mergeCell ref="E27:G27"/>
    <mergeCell ref="E28:G28"/>
    <mergeCell ref="E29:G29"/>
    <mergeCell ref="E32:G32"/>
    <mergeCell ref="E34:G34"/>
    <mergeCell ref="E35:G35"/>
    <mergeCell ref="E36:G36"/>
  </mergeCells>
  <printOptions horizontalCentered="1" verticalCentered="1"/>
  <pageMargins left="0" right="0" top="0" bottom="0" header="0" footer="0"/>
  <pageSetup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53734"/>
  </sheetPr>
  <dimension ref="A1:AG1000"/>
  <sheetViews>
    <sheetView showGridLines="0" tabSelected="1" workbookViewId="0">
      <pane xSplit="7" ySplit="2" topLeftCell="H3" activePane="bottomRight" state="frozen"/>
      <selection pane="topRight" activeCell="H1" sqref="H1"/>
      <selection pane="bottomLeft" activeCell="A3" sqref="A3"/>
      <selection pane="bottomRight" activeCell="B17" sqref="B17"/>
    </sheetView>
  </sheetViews>
  <sheetFormatPr baseColWidth="10" defaultColWidth="14.42578125" defaultRowHeight="15" customHeight="1"/>
  <cols>
    <col min="1" max="1" width="10.7109375" hidden="1" customWidth="1"/>
    <col min="2" max="2" width="4.7109375" customWidth="1"/>
    <col min="3" max="3" width="5.7109375" customWidth="1"/>
    <col min="4" max="4" width="3.7109375" customWidth="1"/>
    <col min="5" max="5" width="11.140625" customWidth="1"/>
    <col min="6" max="7" width="12.140625" customWidth="1"/>
    <col min="8" max="8" width="7.7109375" customWidth="1"/>
    <col min="9" max="13" width="18.7109375" customWidth="1"/>
    <col min="14" max="14" width="3.7109375" customWidth="1"/>
    <col min="15" max="15" width="5.7109375" customWidth="1"/>
    <col min="16" max="33" width="15.7109375" customWidth="1"/>
  </cols>
  <sheetData>
    <row r="1" spans="3:33" ht="12.75" customHeight="1"/>
    <row r="2" spans="3:33" ht="33" customHeight="1">
      <c r="C2" s="569"/>
      <c r="D2" s="834" t="s">
        <v>474</v>
      </c>
      <c r="E2" s="747"/>
      <c r="F2" s="747"/>
      <c r="G2" s="747"/>
      <c r="H2" s="747"/>
      <c r="I2" s="747"/>
      <c r="J2" s="747"/>
      <c r="K2" s="747"/>
      <c r="L2" s="747"/>
      <c r="M2" s="747"/>
      <c r="N2" s="795"/>
      <c r="O2" s="570"/>
      <c r="P2" s="223"/>
      <c r="Q2" s="223"/>
      <c r="R2" s="223"/>
      <c r="S2" s="223"/>
      <c r="T2" s="223"/>
      <c r="U2" s="223"/>
    </row>
    <row r="3" spans="3:33" ht="12.75" customHeight="1">
      <c r="C3" s="572"/>
      <c r="D3" s="573"/>
      <c r="E3" s="574"/>
      <c r="F3" s="574"/>
      <c r="G3" s="574"/>
      <c r="H3" s="574"/>
      <c r="I3" s="574"/>
      <c r="J3" s="574"/>
      <c r="K3" s="574"/>
      <c r="L3" s="574"/>
      <c r="M3" s="574"/>
      <c r="N3" s="575"/>
      <c r="O3" s="597"/>
      <c r="P3" s="223"/>
      <c r="Q3" s="223"/>
      <c r="R3" s="223"/>
      <c r="S3" s="223"/>
      <c r="T3" s="223"/>
      <c r="U3" s="223"/>
    </row>
    <row r="4" spans="3:33" ht="12.75" customHeight="1">
      <c r="C4" s="572"/>
      <c r="D4" s="573"/>
      <c r="E4" s="829" t="str">
        <f>INICIO!$E$5</f>
        <v>Mi Empresa</v>
      </c>
      <c r="F4" s="766"/>
      <c r="G4" s="767"/>
      <c r="H4" s="599"/>
      <c r="I4" s="835" t="s">
        <v>476</v>
      </c>
      <c r="J4" s="766"/>
      <c r="K4" s="766"/>
      <c r="L4" s="766"/>
      <c r="M4" s="767"/>
      <c r="N4" s="575"/>
      <c r="O4" s="597"/>
      <c r="P4" s="223"/>
      <c r="Q4" s="223"/>
      <c r="R4" s="223"/>
      <c r="S4" s="223"/>
      <c r="T4" s="223"/>
      <c r="U4" s="223"/>
    </row>
    <row r="5" spans="3:33" ht="12.75" customHeight="1">
      <c r="C5" s="572"/>
      <c r="D5" s="573"/>
      <c r="E5" s="583"/>
      <c r="F5" s="583"/>
      <c r="G5" s="583"/>
      <c r="H5" s="583"/>
      <c r="I5" s="583"/>
      <c r="J5" s="583"/>
      <c r="K5" s="583"/>
      <c r="L5" s="583"/>
      <c r="M5" s="583"/>
      <c r="N5" s="575"/>
      <c r="O5" s="597"/>
      <c r="P5" s="223"/>
      <c r="Q5" s="223"/>
      <c r="R5" s="223"/>
      <c r="S5" s="223"/>
      <c r="T5" s="223"/>
      <c r="U5" s="223"/>
    </row>
    <row r="6" spans="3:33" ht="12.75" customHeight="1">
      <c r="C6" s="584"/>
      <c r="D6" s="573"/>
      <c r="E6" s="824" t="str">
        <f>'20Ratios'!$D$27</f>
        <v>GARANTÍA y estabilidad</v>
      </c>
      <c r="F6" s="766"/>
      <c r="G6" s="767"/>
      <c r="H6" s="602"/>
      <c r="I6" s="585">
        <f>'Resumen Balance'!I6</f>
        <v>2020</v>
      </c>
      <c r="J6" s="585">
        <f>'Resumen Balance'!J6</f>
        <v>2019</v>
      </c>
      <c r="K6" s="585">
        <f>'Resumen Balance'!K6</f>
        <v>2018</v>
      </c>
      <c r="L6" s="585">
        <f>'Resumen Balance'!L6</f>
        <v>2017</v>
      </c>
      <c r="M6" s="585">
        <f>'Resumen Balance'!M6</f>
        <v>2016</v>
      </c>
      <c r="N6" s="575"/>
      <c r="O6" s="609"/>
      <c r="P6" s="588"/>
      <c r="Q6" s="588"/>
      <c r="R6" s="588"/>
      <c r="S6" s="588"/>
      <c r="T6" s="588"/>
      <c r="U6" s="588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</row>
    <row r="7" spans="3:33" ht="6" customHeight="1">
      <c r="C7" s="589"/>
      <c r="D7" s="573"/>
      <c r="E7" s="611"/>
      <c r="F7" s="612"/>
      <c r="G7" s="612"/>
      <c r="H7" s="612"/>
      <c r="I7" s="612"/>
      <c r="J7" s="612"/>
      <c r="K7" s="612"/>
      <c r="L7" s="612"/>
      <c r="M7" s="611"/>
      <c r="N7" s="575"/>
      <c r="O7" s="613"/>
      <c r="P7" s="593"/>
      <c r="Q7" s="593"/>
      <c r="R7" s="593"/>
      <c r="S7" s="593"/>
      <c r="T7" s="593"/>
      <c r="U7" s="593"/>
      <c r="V7" s="594"/>
      <c r="W7" s="594"/>
      <c r="X7" s="594"/>
      <c r="Y7" s="594"/>
      <c r="Z7" s="594"/>
      <c r="AA7" s="594"/>
      <c r="AB7" s="594"/>
      <c r="AC7" s="594"/>
      <c r="AD7" s="594"/>
      <c r="AE7" s="594"/>
      <c r="AF7" s="594"/>
      <c r="AG7" s="594"/>
    </row>
    <row r="8" spans="3:33" ht="12.75" customHeight="1">
      <c r="C8" s="595"/>
      <c r="D8" s="573"/>
      <c r="E8" s="831" t="str">
        <f>'20Ratios'!D28</f>
        <v>Garantía</v>
      </c>
      <c r="F8" s="697"/>
      <c r="G8" s="772"/>
      <c r="H8" s="616"/>
      <c r="I8" s="617">
        <f>'20Ratios'!E28</f>
        <v>0.70866141732283461</v>
      </c>
      <c r="J8" s="617">
        <f>'20Ratios'!F28</f>
        <v>0.75630252100840334</v>
      </c>
      <c r="K8" s="617">
        <f>'20Ratios'!G28</f>
        <v>0</v>
      </c>
      <c r="L8" s="617">
        <f>'20Ratios'!H28</f>
        <v>0</v>
      </c>
      <c r="M8" s="619">
        <f>'20Ratios'!I28</f>
        <v>0</v>
      </c>
      <c r="N8" s="575"/>
      <c r="O8" s="613"/>
      <c r="P8" s="253"/>
      <c r="Q8" s="253"/>
      <c r="R8" s="253"/>
      <c r="S8" s="253"/>
      <c r="T8" s="253"/>
      <c r="U8" s="253"/>
      <c r="V8" s="251"/>
      <c r="W8" s="251"/>
      <c r="X8" s="251"/>
      <c r="Y8" s="251"/>
      <c r="Z8" s="251"/>
      <c r="AA8" s="251"/>
      <c r="AB8" s="251"/>
      <c r="AC8" s="251"/>
      <c r="AD8" s="251"/>
      <c r="AE8" s="251"/>
      <c r="AF8" s="251"/>
      <c r="AG8" s="251"/>
    </row>
    <row r="9" spans="3:33" ht="12.75" customHeight="1">
      <c r="C9" s="595"/>
      <c r="D9" s="573"/>
      <c r="E9" s="831" t="str">
        <f>'20Ratios'!D29</f>
        <v>Consistencia</v>
      </c>
      <c r="F9" s="697"/>
      <c r="G9" s="772"/>
      <c r="H9" s="616"/>
      <c r="I9" s="617">
        <f>'20Ratios'!E29</f>
        <v>2.3913043478260869</v>
      </c>
      <c r="J9" s="617">
        <f>'20Ratios'!F29</f>
        <v>2.8947368421052633</v>
      </c>
      <c r="K9" s="617">
        <f>'20Ratios'!G29</f>
        <v>0</v>
      </c>
      <c r="L9" s="617">
        <f>'20Ratios'!H29</f>
        <v>0</v>
      </c>
      <c r="M9" s="619">
        <f>'20Ratios'!I29</f>
        <v>0</v>
      </c>
      <c r="N9" s="575"/>
      <c r="O9" s="613"/>
      <c r="P9" s="253"/>
      <c r="Q9" s="253"/>
      <c r="R9" s="253"/>
      <c r="S9" s="253"/>
      <c r="T9" s="253"/>
      <c r="U9" s="253"/>
      <c r="V9" s="251"/>
      <c r="W9" s="251"/>
      <c r="X9" s="251"/>
      <c r="Y9" s="251"/>
      <c r="Z9" s="251"/>
      <c r="AA9" s="251"/>
      <c r="AB9" s="251"/>
      <c r="AC9" s="251"/>
      <c r="AD9" s="251"/>
      <c r="AE9" s="251"/>
      <c r="AF9" s="251"/>
      <c r="AG9" s="251"/>
    </row>
    <row r="10" spans="3:33" ht="12.75" customHeight="1">
      <c r="C10" s="595"/>
      <c r="D10" s="573"/>
      <c r="E10" s="831" t="str">
        <f>'20Ratios'!D30</f>
        <v>Estabilidad</v>
      </c>
      <c r="F10" s="697"/>
      <c r="G10" s="772"/>
      <c r="H10" s="616"/>
      <c r="I10" s="617">
        <f>'20Ratios'!E30</f>
        <v>0.43824701195219123</v>
      </c>
      <c r="J10" s="617">
        <f>'20Ratios'!F30</f>
        <v>0.4059040590405904</v>
      </c>
      <c r="K10" s="617">
        <f>'20Ratios'!G30</f>
        <v>0</v>
      </c>
      <c r="L10" s="617">
        <f>'20Ratios'!H30</f>
        <v>0</v>
      </c>
      <c r="M10" s="619">
        <f>'20Ratios'!I30</f>
        <v>0</v>
      </c>
      <c r="N10" s="575"/>
      <c r="O10" s="613"/>
      <c r="P10" s="253"/>
      <c r="Q10" s="253"/>
      <c r="R10" s="253"/>
      <c r="S10" s="253"/>
      <c r="T10" s="253"/>
      <c r="U10" s="253"/>
      <c r="V10" s="251"/>
      <c r="W10" s="251"/>
      <c r="X10" s="251"/>
      <c r="Y10" s="251"/>
      <c r="Z10" s="251"/>
      <c r="AA10" s="251"/>
      <c r="AB10" s="251"/>
      <c r="AC10" s="251"/>
      <c r="AD10" s="251"/>
      <c r="AE10" s="251"/>
      <c r="AF10" s="251"/>
      <c r="AG10" s="251"/>
    </row>
    <row r="11" spans="3:33" ht="6" customHeight="1">
      <c r="C11" s="595"/>
      <c r="D11" s="573"/>
      <c r="E11" s="626"/>
      <c r="F11" s="626"/>
      <c r="G11" s="626"/>
      <c r="H11" s="626"/>
      <c r="I11" s="628"/>
      <c r="J11" s="628"/>
      <c r="K11" s="628"/>
      <c r="L11" s="628"/>
      <c r="M11" s="631"/>
      <c r="N11" s="575"/>
      <c r="O11" s="613"/>
      <c r="P11" s="253"/>
      <c r="Q11" s="253"/>
      <c r="R11" s="253"/>
      <c r="S11" s="253"/>
      <c r="T11" s="253"/>
      <c r="U11" s="253"/>
      <c r="V11" s="251"/>
      <c r="W11" s="251"/>
      <c r="X11" s="251"/>
      <c r="Y11" s="251"/>
      <c r="Z11" s="251"/>
      <c r="AA11" s="251"/>
      <c r="AB11" s="251"/>
      <c r="AC11" s="251"/>
      <c r="AD11" s="251"/>
      <c r="AE11" s="251"/>
      <c r="AF11" s="251"/>
      <c r="AG11" s="251"/>
    </row>
    <row r="12" spans="3:33" ht="6" customHeight="1">
      <c r="C12" s="595"/>
      <c r="D12" s="573"/>
      <c r="E12" s="832"/>
      <c r="F12" s="697"/>
      <c r="G12" s="772"/>
      <c r="H12" s="626"/>
      <c r="I12" s="634"/>
      <c r="J12" s="634"/>
      <c r="K12" s="634"/>
      <c r="L12" s="634"/>
      <c r="M12" s="635"/>
      <c r="N12" s="575"/>
      <c r="O12" s="613"/>
      <c r="P12" s="253"/>
      <c r="Q12" s="253"/>
      <c r="R12" s="253"/>
      <c r="S12" s="253"/>
      <c r="T12" s="253"/>
      <c r="U12" s="253"/>
      <c r="V12" s="251"/>
      <c r="W12" s="251"/>
      <c r="X12" s="251"/>
      <c r="Y12" s="251"/>
      <c r="Z12" s="251"/>
      <c r="AA12" s="251"/>
      <c r="AB12" s="251"/>
      <c r="AC12" s="251"/>
      <c r="AD12" s="251"/>
      <c r="AE12" s="251"/>
      <c r="AF12" s="251"/>
      <c r="AG12" s="251"/>
    </row>
    <row r="13" spans="3:33" ht="12.75" customHeight="1">
      <c r="C13" s="595"/>
      <c r="D13" s="573"/>
      <c r="E13" s="824" t="s">
        <v>199</v>
      </c>
      <c r="F13" s="766"/>
      <c r="G13" s="767"/>
      <c r="H13" s="602"/>
      <c r="I13" s="585">
        <f t="shared" ref="I13:M13" si="0">I6</f>
        <v>2020</v>
      </c>
      <c r="J13" s="585">
        <f t="shared" si="0"/>
        <v>2019</v>
      </c>
      <c r="K13" s="585">
        <f t="shared" si="0"/>
        <v>2018</v>
      </c>
      <c r="L13" s="585">
        <f t="shared" si="0"/>
        <v>2017</v>
      </c>
      <c r="M13" s="585">
        <f t="shared" si="0"/>
        <v>2016</v>
      </c>
      <c r="N13" s="575"/>
      <c r="O13" s="613"/>
      <c r="P13" s="253"/>
      <c r="Q13" s="253"/>
      <c r="R13" s="253"/>
      <c r="S13" s="253"/>
      <c r="T13" s="253"/>
      <c r="U13" s="253"/>
      <c r="V13" s="251"/>
      <c r="W13" s="251"/>
      <c r="X13" s="251"/>
      <c r="Y13" s="251"/>
      <c r="Z13" s="251"/>
      <c r="AA13" s="251"/>
      <c r="AB13" s="251"/>
      <c r="AC13" s="251"/>
      <c r="AD13" s="251"/>
      <c r="AE13" s="251"/>
      <c r="AF13" s="251"/>
      <c r="AG13" s="251"/>
    </row>
    <row r="14" spans="3:33" ht="6" customHeight="1">
      <c r="C14" s="595"/>
      <c r="D14" s="573"/>
      <c r="E14" s="637"/>
      <c r="F14" s="637"/>
      <c r="G14" s="637"/>
      <c r="H14" s="637"/>
      <c r="I14" s="639"/>
      <c r="J14" s="639"/>
      <c r="K14" s="639"/>
      <c r="L14" s="639"/>
      <c r="M14" s="639"/>
      <c r="N14" s="575"/>
      <c r="O14" s="613"/>
      <c r="P14" s="253"/>
      <c r="Q14" s="253"/>
      <c r="R14" s="253"/>
      <c r="S14" s="253"/>
      <c r="T14" s="253"/>
      <c r="U14" s="253"/>
      <c r="V14" s="251"/>
      <c r="W14" s="251"/>
      <c r="X14" s="251"/>
      <c r="Y14" s="251"/>
      <c r="Z14" s="251"/>
      <c r="AA14" s="251"/>
      <c r="AB14" s="251"/>
      <c r="AC14" s="251"/>
      <c r="AD14" s="251"/>
      <c r="AE14" s="251"/>
      <c r="AF14" s="251"/>
      <c r="AG14" s="251"/>
    </row>
    <row r="15" spans="3:33" ht="12.75" customHeight="1">
      <c r="C15" s="595"/>
      <c r="D15" s="573"/>
      <c r="E15" s="831" t="str">
        <f>'20Ratios'!D18</f>
        <v>Liquidez</v>
      </c>
      <c r="F15" s="697"/>
      <c r="G15" s="772"/>
      <c r="H15" s="616"/>
      <c r="I15" s="617">
        <f>'20Ratios'!E18</f>
        <v>2.7407407407407409</v>
      </c>
      <c r="J15" s="617">
        <f>'20Ratios'!F18</f>
        <v>2.9876543209876543</v>
      </c>
      <c r="K15" s="617">
        <f>'20Ratios'!G18</f>
        <v>0</v>
      </c>
      <c r="L15" s="617">
        <f>'20Ratios'!H18</f>
        <v>0</v>
      </c>
      <c r="M15" s="617">
        <f>'20Ratios'!I18</f>
        <v>0</v>
      </c>
      <c r="N15" s="575"/>
      <c r="O15" s="613"/>
      <c r="P15" s="253"/>
      <c r="Q15" s="253"/>
      <c r="R15" s="253"/>
      <c r="S15" s="253"/>
      <c r="T15" s="253"/>
      <c r="U15" s="253"/>
      <c r="V15" s="251"/>
      <c r="W15" s="251"/>
      <c r="X15" s="251"/>
      <c r="Y15" s="251"/>
      <c r="Z15" s="251"/>
      <c r="AA15" s="251"/>
      <c r="AB15" s="251"/>
      <c r="AC15" s="251"/>
      <c r="AD15" s="251"/>
      <c r="AE15" s="251"/>
      <c r="AF15" s="251"/>
      <c r="AG15" s="251"/>
    </row>
    <row r="16" spans="3:33" ht="12.75" customHeight="1">
      <c r="C16" s="595"/>
      <c r="D16" s="573"/>
      <c r="E16" s="831" t="str">
        <f>'20Ratios'!D19</f>
        <v>Tesorería (Acid Test)</v>
      </c>
      <c r="F16" s="697"/>
      <c r="G16" s="772"/>
      <c r="H16" s="616"/>
      <c r="I16" s="617">
        <f>'20Ratios'!E19</f>
        <v>2.3456790123456792</v>
      </c>
      <c r="J16" s="617">
        <f>'20Ratios'!F19</f>
        <v>2.5925925925925926</v>
      </c>
      <c r="K16" s="617">
        <f>'20Ratios'!G19</f>
        <v>0</v>
      </c>
      <c r="L16" s="617">
        <f>'20Ratios'!H19</f>
        <v>0</v>
      </c>
      <c r="M16" s="617">
        <f>'20Ratios'!I19</f>
        <v>0</v>
      </c>
      <c r="N16" s="575"/>
      <c r="O16" s="613"/>
      <c r="P16" s="253"/>
      <c r="Q16" s="253"/>
      <c r="R16" s="253"/>
      <c r="S16" s="253"/>
      <c r="T16" s="253"/>
      <c r="U16" s="253"/>
      <c r="V16" s="251"/>
      <c r="W16" s="251"/>
      <c r="X16" s="251"/>
      <c r="Y16" s="251"/>
      <c r="Z16" s="251"/>
      <c r="AA16" s="251"/>
      <c r="AB16" s="251"/>
      <c r="AC16" s="251"/>
      <c r="AD16" s="251"/>
      <c r="AE16" s="251"/>
      <c r="AF16" s="251"/>
      <c r="AG16" s="251"/>
    </row>
    <row r="17" spans="3:33" ht="12.75" customHeight="1">
      <c r="C17" s="595"/>
      <c r="D17" s="573"/>
      <c r="E17" s="831" t="str">
        <f>'20Ratios'!D20</f>
        <v>Disponibilidad</v>
      </c>
      <c r="F17" s="697"/>
      <c r="G17" s="772"/>
      <c r="H17" s="616"/>
      <c r="I17" s="617">
        <f>'20Ratios'!E20</f>
        <v>0.37037037037037035</v>
      </c>
      <c r="J17" s="617">
        <f>'20Ratios'!F20</f>
        <v>0.37037037037037035</v>
      </c>
      <c r="K17" s="617">
        <f>'20Ratios'!G20</f>
        <v>0</v>
      </c>
      <c r="L17" s="617">
        <f>'20Ratios'!H20</f>
        <v>0</v>
      </c>
      <c r="M17" s="617">
        <f>'20Ratios'!I20</f>
        <v>0</v>
      </c>
      <c r="N17" s="575"/>
      <c r="O17" s="613"/>
      <c r="P17" s="253"/>
      <c r="Q17" s="253"/>
      <c r="R17" s="253"/>
      <c r="S17" s="253"/>
      <c r="T17" s="253"/>
      <c r="U17" s="253"/>
      <c r="V17" s="251"/>
      <c r="W17" s="251"/>
      <c r="X17" s="251"/>
      <c r="Y17" s="251"/>
      <c r="Z17" s="251"/>
      <c r="AA17" s="251"/>
      <c r="AB17" s="251"/>
      <c r="AC17" s="251"/>
      <c r="AD17" s="251"/>
      <c r="AE17" s="251"/>
      <c r="AF17" s="251"/>
      <c r="AG17" s="251"/>
    </row>
    <row r="18" spans="3:33" ht="6" customHeight="1">
      <c r="C18" s="595"/>
      <c r="D18" s="573"/>
      <c r="E18" s="833"/>
      <c r="F18" s="697"/>
      <c r="G18" s="772"/>
      <c r="H18" s="616"/>
      <c r="I18" s="590"/>
      <c r="J18" s="590"/>
      <c r="K18" s="590"/>
      <c r="L18" s="590"/>
      <c r="M18" s="583"/>
      <c r="N18" s="575"/>
      <c r="O18" s="613"/>
      <c r="P18" s="253"/>
      <c r="Q18" s="253"/>
      <c r="R18" s="253"/>
      <c r="S18" s="253"/>
      <c r="T18" s="253"/>
      <c r="U18" s="253"/>
      <c r="V18" s="251"/>
      <c r="W18" s="251"/>
      <c r="X18" s="251"/>
      <c r="Y18" s="251"/>
      <c r="Z18" s="251"/>
      <c r="AA18" s="251"/>
      <c r="AB18" s="251"/>
      <c r="AC18" s="251"/>
      <c r="AD18" s="251"/>
      <c r="AE18" s="251"/>
      <c r="AF18" s="251"/>
      <c r="AG18" s="251"/>
    </row>
    <row r="19" spans="3:33" ht="6" customHeight="1">
      <c r="C19" s="595"/>
      <c r="D19" s="573"/>
      <c r="E19" s="616"/>
      <c r="F19" s="616"/>
      <c r="G19" s="616"/>
      <c r="H19" s="616"/>
      <c r="I19" s="590"/>
      <c r="J19" s="590"/>
      <c r="K19" s="590"/>
      <c r="L19" s="590"/>
      <c r="M19" s="583"/>
      <c r="N19" s="575"/>
      <c r="O19" s="613"/>
      <c r="P19" s="253"/>
      <c r="Q19" s="253"/>
      <c r="R19" s="253"/>
      <c r="S19" s="253"/>
      <c r="T19" s="253"/>
      <c r="U19" s="253"/>
      <c r="V19" s="251"/>
      <c r="W19" s="251"/>
      <c r="X19" s="251"/>
      <c r="Y19" s="251"/>
      <c r="Z19" s="251"/>
      <c r="AA19" s="251"/>
      <c r="AB19" s="251"/>
      <c r="AC19" s="251"/>
      <c r="AD19" s="251"/>
      <c r="AE19" s="251"/>
      <c r="AF19" s="251"/>
      <c r="AG19" s="251"/>
    </row>
    <row r="20" spans="3:33" ht="12.75" customHeight="1">
      <c r="C20" s="595"/>
      <c r="D20" s="573"/>
      <c r="E20" s="824" t="s">
        <v>318</v>
      </c>
      <c r="F20" s="766"/>
      <c r="G20" s="767"/>
      <c r="H20" s="602"/>
      <c r="I20" s="585">
        <f t="shared" ref="I20:M20" si="1">I13</f>
        <v>2020</v>
      </c>
      <c r="J20" s="585">
        <f t="shared" si="1"/>
        <v>2019</v>
      </c>
      <c r="K20" s="585">
        <f t="shared" si="1"/>
        <v>2018</v>
      </c>
      <c r="L20" s="585">
        <f t="shared" si="1"/>
        <v>2017</v>
      </c>
      <c r="M20" s="585">
        <f t="shared" si="1"/>
        <v>2016</v>
      </c>
      <c r="N20" s="575"/>
      <c r="O20" s="613"/>
      <c r="P20" s="253"/>
      <c r="Q20" s="253"/>
      <c r="R20" s="253"/>
      <c r="S20" s="253"/>
      <c r="T20" s="253"/>
      <c r="U20" s="253"/>
      <c r="V20" s="251"/>
      <c r="W20" s="251"/>
      <c r="X20" s="251"/>
      <c r="Y20" s="251"/>
      <c r="Z20" s="251"/>
      <c r="AA20" s="251"/>
      <c r="AB20" s="251"/>
      <c r="AC20" s="251"/>
      <c r="AD20" s="251"/>
      <c r="AE20" s="251"/>
      <c r="AF20" s="251"/>
      <c r="AG20" s="251"/>
    </row>
    <row r="21" spans="3:33" ht="6" customHeight="1">
      <c r="C21" s="595"/>
      <c r="D21" s="573"/>
      <c r="E21" s="637"/>
      <c r="F21" s="637"/>
      <c r="G21" s="637"/>
      <c r="H21" s="637"/>
      <c r="I21" s="639"/>
      <c r="J21" s="639"/>
      <c r="K21" s="639"/>
      <c r="L21" s="639"/>
      <c r="M21" s="639"/>
      <c r="N21" s="575"/>
      <c r="O21" s="613"/>
      <c r="P21" s="253"/>
      <c r="Q21" s="253"/>
      <c r="R21" s="253"/>
      <c r="S21" s="253"/>
      <c r="T21" s="253"/>
      <c r="U21" s="253"/>
      <c r="V21" s="251"/>
      <c r="W21" s="251"/>
      <c r="X21" s="251"/>
      <c r="Y21" s="251"/>
      <c r="Z21" s="251"/>
      <c r="AA21" s="251"/>
      <c r="AB21" s="251"/>
      <c r="AC21" s="251"/>
      <c r="AD21" s="251"/>
      <c r="AE21" s="251"/>
      <c r="AF21" s="251"/>
      <c r="AG21" s="251"/>
    </row>
    <row r="22" spans="3:33" ht="12.75" customHeight="1">
      <c r="C22" s="595"/>
      <c r="D22" s="573"/>
      <c r="E22" s="831" t="str">
        <f>'20Ratios'!D23</f>
        <v>Endeudamiento</v>
      </c>
      <c r="F22" s="697"/>
      <c r="G22" s="772"/>
      <c r="H22" s="616"/>
      <c r="I22" s="617">
        <f>'20Ratios'!E23</f>
        <v>0.61951219512195121</v>
      </c>
      <c r="J22" s="617">
        <f>'20Ratios'!F23</f>
        <v>0.51072961373390557</v>
      </c>
      <c r="K22" s="617">
        <f>'20Ratios'!G23</f>
        <v>0</v>
      </c>
      <c r="L22" s="617">
        <f>'20Ratios'!H23</f>
        <v>0</v>
      </c>
      <c r="M22" s="617">
        <f>'20Ratios'!I23</f>
        <v>0</v>
      </c>
      <c r="N22" s="575"/>
      <c r="O22" s="613"/>
      <c r="P22" s="253"/>
      <c r="Q22" s="253"/>
      <c r="R22" s="253"/>
      <c r="S22" s="253"/>
      <c r="T22" s="253"/>
      <c r="U22" s="253"/>
      <c r="V22" s="251"/>
      <c r="W22" s="251"/>
      <c r="X22" s="251"/>
      <c r="Y22" s="251"/>
      <c r="Z22" s="251"/>
      <c r="AA22" s="251"/>
      <c r="AB22" s="251"/>
      <c r="AC22" s="251"/>
      <c r="AD22" s="251"/>
      <c r="AE22" s="251"/>
      <c r="AF22" s="251"/>
      <c r="AG22" s="251"/>
    </row>
    <row r="23" spans="3:33" ht="12.75" customHeight="1">
      <c r="C23" s="595"/>
      <c r="D23" s="573"/>
      <c r="E23" s="831" t="str">
        <f>'20Ratios'!D24</f>
        <v>Endeud. Corto Plazo</v>
      </c>
      <c r="F23" s="697"/>
      <c r="G23" s="772"/>
      <c r="H23" s="616"/>
      <c r="I23" s="617">
        <f>'20Ratios'!E24</f>
        <v>0.39512195121951221</v>
      </c>
      <c r="J23" s="617">
        <f>'20Ratios'!F24</f>
        <v>0.34763948497854075</v>
      </c>
      <c r="K23" s="617">
        <f>'20Ratios'!G24</f>
        <v>0</v>
      </c>
      <c r="L23" s="617">
        <f>'20Ratios'!H24</f>
        <v>0</v>
      </c>
      <c r="M23" s="617">
        <f>'20Ratios'!I24</f>
        <v>0</v>
      </c>
      <c r="N23" s="575"/>
      <c r="O23" s="613"/>
      <c r="P23" s="253"/>
      <c r="Q23" s="253"/>
      <c r="R23" s="253"/>
      <c r="S23" s="253"/>
      <c r="T23" s="253"/>
      <c r="U23" s="253"/>
      <c r="V23" s="251"/>
      <c r="W23" s="251"/>
      <c r="X23" s="251"/>
      <c r="Y23" s="251"/>
      <c r="Z23" s="251"/>
      <c r="AA23" s="251"/>
      <c r="AB23" s="251"/>
      <c r="AC23" s="251"/>
      <c r="AD23" s="251"/>
      <c r="AE23" s="251"/>
      <c r="AF23" s="251"/>
      <c r="AG23" s="251"/>
    </row>
    <row r="24" spans="3:33" ht="6" customHeight="1">
      <c r="C24" s="595"/>
      <c r="D24" s="573"/>
      <c r="E24" s="626"/>
      <c r="F24" s="626"/>
      <c r="G24" s="626"/>
      <c r="H24" s="626"/>
      <c r="I24" s="628"/>
      <c r="J24" s="628"/>
      <c r="K24" s="628"/>
      <c r="L24" s="628"/>
      <c r="M24" s="628"/>
      <c r="N24" s="575"/>
      <c r="O24" s="613"/>
      <c r="P24" s="253"/>
      <c r="Q24" s="253"/>
      <c r="R24" s="253"/>
      <c r="S24" s="253"/>
      <c r="T24" s="253"/>
      <c r="U24" s="253"/>
      <c r="V24" s="251"/>
      <c r="W24" s="251"/>
      <c r="X24" s="251"/>
      <c r="Y24" s="251"/>
      <c r="Z24" s="251"/>
      <c r="AA24" s="251"/>
      <c r="AB24" s="251"/>
      <c r="AC24" s="251"/>
      <c r="AD24" s="251"/>
      <c r="AE24" s="251"/>
      <c r="AF24" s="251"/>
      <c r="AG24" s="251"/>
    </row>
    <row r="25" spans="3:33" ht="6" customHeight="1">
      <c r="C25" s="595"/>
      <c r="D25" s="573"/>
      <c r="E25" s="583"/>
      <c r="F25" s="590"/>
      <c r="G25" s="590"/>
      <c r="H25" s="590"/>
      <c r="I25" s="590"/>
      <c r="J25" s="590"/>
      <c r="K25" s="590"/>
      <c r="L25" s="590"/>
      <c r="M25" s="583"/>
      <c r="N25" s="575"/>
      <c r="O25" s="613"/>
      <c r="P25" s="253"/>
      <c r="Q25" s="253"/>
      <c r="R25" s="253"/>
      <c r="S25" s="253"/>
      <c r="T25" s="253"/>
      <c r="U25" s="253"/>
      <c r="V25" s="251"/>
      <c r="W25" s="251"/>
      <c r="X25" s="251"/>
      <c r="Y25" s="251"/>
      <c r="Z25" s="251"/>
      <c r="AA25" s="251"/>
      <c r="AB25" s="251"/>
      <c r="AC25" s="251"/>
      <c r="AD25" s="251"/>
      <c r="AE25" s="251"/>
      <c r="AF25" s="251"/>
      <c r="AG25" s="251"/>
    </row>
    <row r="26" spans="3:33" ht="12.75" customHeight="1">
      <c r="C26" s="595"/>
      <c r="D26" s="573"/>
      <c r="E26" s="824" t="s">
        <v>157</v>
      </c>
      <c r="F26" s="766"/>
      <c r="G26" s="767"/>
      <c r="H26" s="602"/>
      <c r="I26" s="585">
        <f t="shared" ref="I26:M26" si="2">I13</f>
        <v>2020</v>
      </c>
      <c r="J26" s="585">
        <f t="shared" si="2"/>
        <v>2019</v>
      </c>
      <c r="K26" s="585">
        <f t="shared" si="2"/>
        <v>2018</v>
      </c>
      <c r="L26" s="585">
        <f t="shared" si="2"/>
        <v>2017</v>
      </c>
      <c r="M26" s="585">
        <f t="shared" si="2"/>
        <v>2016</v>
      </c>
      <c r="N26" s="575"/>
      <c r="O26" s="613"/>
      <c r="P26" s="253"/>
      <c r="Q26" s="253"/>
      <c r="R26" s="253"/>
      <c r="S26" s="253"/>
      <c r="T26" s="253"/>
      <c r="U26" s="253"/>
      <c r="V26" s="251"/>
      <c r="W26" s="251"/>
      <c r="X26" s="251"/>
      <c r="Y26" s="251"/>
      <c r="Z26" s="251"/>
      <c r="AA26" s="251"/>
      <c r="AB26" s="251"/>
      <c r="AC26" s="251"/>
      <c r="AD26" s="251"/>
      <c r="AE26" s="251"/>
      <c r="AF26" s="251"/>
      <c r="AG26" s="251"/>
    </row>
    <row r="27" spans="3:33" ht="6" customHeight="1">
      <c r="C27" s="595"/>
      <c r="D27" s="573"/>
      <c r="E27" s="611"/>
      <c r="F27" s="612"/>
      <c r="G27" s="612"/>
      <c r="H27" s="612"/>
      <c r="I27" s="612"/>
      <c r="J27" s="612"/>
      <c r="K27" s="612"/>
      <c r="L27" s="612"/>
      <c r="M27" s="611"/>
      <c r="N27" s="575"/>
      <c r="O27" s="613"/>
      <c r="P27" s="253"/>
      <c r="Q27" s="253"/>
      <c r="R27" s="253"/>
      <c r="S27" s="253"/>
      <c r="T27" s="253"/>
      <c r="U27" s="253"/>
      <c r="V27" s="251"/>
      <c r="W27" s="251"/>
      <c r="X27" s="251"/>
      <c r="Y27" s="251"/>
      <c r="Z27" s="251"/>
      <c r="AA27" s="251"/>
      <c r="AB27" s="251"/>
      <c r="AC27" s="251"/>
      <c r="AD27" s="251"/>
      <c r="AE27" s="251"/>
      <c r="AF27" s="251"/>
      <c r="AG27" s="251"/>
    </row>
    <row r="28" spans="3:33" ht="12.75" customHeight="1">
      <c r="C28" s="595"/>
      <c r="D28" s="573"/>
      <c r="E28" s="831" t="str">
        <f>'20Ratios'!D7</f>
        <v>Rentabilidad Financiera</v>
      </c>
      <c r="F28" s="697"/>
      <c r="G28" s="772"/>
      <c r="H28" s="616"/>
      <c r="I28" s="651">
        <f>'20Ratios'!E7</f>
        <v>0.24390243902439024</v>
      </c>
      <c r="J28" s="651">
        <f>'20Ratios'!F7</f>
        <v>0.17167381974248927</v>
      </c>
      <c r="K28" s="651">
        <f>'20Ratios'!G7</f>
        <v>0</v>
      </c>
      <c r="L28" s="651">
        <f>'20Ratios'!H7</f>
        <v>0</v>
      </c>
      <c r="M28" s="651">
        <f>'20Ratios'!I7</f>
        <v>0</v>
      </c>
      <c r="N28" s="575"/>
      <c r="O28" s="613"/>
      <c r="P28" s="253"/>
      <c r="Q28" s="253"/>
      <c r="R28" s="253"/>
      <c r="S28" s="253"/>
      <c r="T28" s="253"/>
      <c r="U28" s="253"/>
      <c r="V28" s="251"/>
      <c r="W28" s="251"/>
      <c r="X28" s="251"/>
      <c r="Y28" s="251"/>
      <c r="Z28" s="251"/>
      <c r="AA28" s="251"/>
      <c r="AB28" s="251"/>
      <c r="AC28" s="251"/>
      <c r="AD28" s="251"/>
      <c r="AE28" s="251"/>
      <c r="AF28" s="251"/>
      <c r="AG28" s="251"/>
    </row>
    <row r="29" spans="3:33" ht="12.75" customHeight="1">
      <c r="C29" s="595"/>
      <c r="D29" s="573"/>
      <c r="E29" s="831" t="str">
        <f>'20Ratios'!D8</f>
        <v>Rentabilidad Económica</v>
      </c>
      <c r="F29" s="697"/>
      <c r="G29" s="772"/>
      <c r="H29" s="616"/>
      <c r="I29" s="651">
        <f>'20Ratios'!E8</f>
        <v>0.15060240963855423</v>
      </c>
      <c r="J29" s="651">
        <f>'20Ratios'!F8</f>
        <v>0.11363636363636363</v>
      </c>
      <c r="K29" s="651">
        <f>'20Ratios'!G8</f>
        <v>0</v>
      </c>
      <c r="L29" s="651">
        <f>'20Ratios'!H8</f>
        <v>0</v>
      </c>
      <c r="M29" s="651">
        <f>'20Ratios'!I8</f>
        <v>0</v>
      </c>
      <c r="N29" s="575"/>
      <c r="O29" s="613"/>
      <c r="P29" s="253"/>
      <c r="Q29" s="253"/>
      <c r="R29" s="253"/>
      <c r="S29" s="253"/>
      <c r="T29" s="253"/>
      <c r="U29" s="253"/>
      <c r="V29" s="251"/>
      <c r="W29" s="251"/>
      <c r="X29" s="251"/>
      <c r="Y29" s="251"/>
      <c r="Z29" s="251"/>
      <c r="AA29" s="251"/>
      <c r="AB29" s="251"/>
      <c r="AC29" s="251"/>
      <c r="AD29" s="251"/>
      <c r="AE29" s="251"/>
      <c r="AF29" s="251"/>
      <c r="AG29" s="251"/>
    </row>
    <row r="30" spans="3:33" ht="12.75" customHeight="1">
      <c r="C30" s="595"/>
      <c r="D30" s="573"/>
      <c r="E30" s="831" t="str">
        <f>'20Ratios'!D9</f>
        <v>Rentabilidad del Capital</v>
      </c>
      <c r="F30" s="697"/>
      <c r="G30" s="772"/>
      <c r="H30" s="616"/>
      <c r="I30" s="651">
        <f>'20Ratios'!E9</f>
        <v>0.5617977528089888</v>
      </c>
      <c r="J30" s="651">
        <f>'20Ratios'!F9</f>
        <v>0.34188034188034189</v>
      </c>
      <c r="K30" s="651">
        <f>'20Ratios'!G9</f>
        <v>0</v>
      </c>
      <c r="L30" s="651">
        <f>'20Ratios'!H9</f>
        <v>0</v>
      </c>
      <c r="M30" s="651">
        <f>'20Ratios'!I9</f>
        <v>0</v>
      </c>
      <c r="N30" s="575"/>
      <c r="O30" s="613"/>
      <c r="P30" s="253"/>
      <c r="Q30" s="253"/>
      <c r="R30" s="253"/>
      <c r="S30" s="253"/>
      <c r="T30" s="253"/>
      <c r="U30" s="253"/>
      <c r="V30" s="251"/>
      <c r="W30" s="251"/>
      <c r="X30" s="251"/>
      <c r="Y30" s="251"/>
      <c r="Z30" s="251"/>
      <c r="AA30" s="251"/>
      <c r="AB30" s="251"/>
      <c r="AC30" s="251"/>
      <c r="AD30" s="251"/>
      <c r="AE30" s="251"/>
      <c r="AF30" s="251"/>
      <c r="AG30" s="251"/>
    </row>
    <row r="31" spans="3:33" ht="12.75" customHeight="1">
      <c r="C31" s="595"/>
      <c r="D31" s="573"/>
      <c r="E31" s="831" t="str">
        <f>'20Ratios'!D10</f>
        <v>Rentabilidad de las Ventas</v>
      </c>
      <c r="F31" s="697"/>
      <c r="G31" s="772"/>
      <c r="H31" s="616"/>
      <c r="I31" s="651">
        <f>'20Ratios'!E10</f>
        <v>0.7142857142857143</v>
      </c>
      <c r="J31" s="651">
        <f>'20Ratios'!F10</f>
        <v>0.66666666666666663</v>
      </c>
      <c r="K31" s="651">
        <f>'20Ratios'!G10</f>
        <v>0</v>
      </c>
      <c r="L31" s="651">
        <f>'20Ratios'!H10</f>
        <v>0</v>
      </c>
      <c r="M31" s="651">
        <f>'20Ratios'!I10</f>
        <v>0</v>
      </c>
      <c r="N31" s="575"/>
      <c r="O31" s="613"/>
      <c r="P31" s="253"/>
      <c r="Q31" s="253"/>
      <c r="R31" s="253"/>
      <c r="S31" s="253"/>
      <c r="T31" s="253"/>
      <c r="U31" s="253"/>
      <c r="V31" s="251"/>
      <c r="W31" s="251"/>
      <c r="X31" s="251"/>
      <c r="Y31" s="251"/>
      <c r="Z31" s="251"/>
      <c r="AA31" s="251"/>
      <c r="AB31" s="251"/>
      <c r="AC31" s="251"/>
      <c r="AD31" s="251"/>
      <c r="AE31" s="251"/>
      <c r="AF31" s="251"/>
      <c r="AG31" s="251"/>
    </row>
    <row r="32" spans="3:33" ht="6" customHeight="1">
      <c r="C32" s="595"/>
      <c r="D32" s="573"/>
      <c r="E32" s="832"/>
      <c r="F32" s="697"/>
      <c r="G32" s="772"/>
      <c r="H32" s="626"/>
      <c r="I32" s="590"/>
      <c r="J32" s="590"/>
      <c r="K32" s="590"/>
      <c r="L32" s="590"/>
      <c r="M32" s="583"/>
      <c r="N32" s="575"/>
      <c r="O32" s="613"/>
      <c r="P32" s="253"/>
      <c r="Q32" s="253"/>
      <c r="R32" s="253"/>
      <c r="S32" s="253"/>
      <c r="T32" s="253"/>
      <c r="U32" s="253"/>
      <c r="V32" s="251"/>
      <c r="W32" s="251"/>
      <c r="X32" s="251"/>
      <c r="Y32" s="251"/>
      <c r="Z32" s="251"/>
      <c r="AA32" s="251"/>
      <c r="AB32" s="251"/>
      <c r="AC32" s="251"/>
      <c r="AD32" s="251"/>
      <c r="AE32" s="251"/>
      <c r="AF32" s="251"/>
      <c r="AG32" s="251"/>
    </row>
    <row r="33" spans="3:33" ht="6" customHeight="1">
      <c r="C33" s="595"/>
      <c r="D33" s="573"/>
      <c r="E33" s="583"/>
      <c r="F33" s="590"/>
      <c r="G33" s="590"/>
      <c r="H33" s="590"/>
      <c r="I33" s="590"/>
      <c r="J33" s="590"/>
      <c r="K33" s="590"/>
      <c r="L33" s="590"/>
      <c r="M33" s="583"/>
      <c r="N33" s="575"/>
      <c r="O33" s="613"/>
      <c r="P33" s="253"/>
      <c r="Q33" s="253"/>
      <c r="R33" s="253"/>
      <c r="S33" s="253"/>
      <c r="T33" s="253"/>
      <c r="U33" s="253"/>
      <c r="V33" s="251"/>
      <c r="W33" s="251"/>
      <c r="X33" s="251"/>
      <c r="Y33" s="251"/>
      <c r="Z33" s="251"/>
      <c r="AA33" s="251"/>
      <c r="AB33" s="251"/>
      <c r="AC33" s="251"/>
      <c r="AD33" s="251"/>
      <c r="AE33" s="251"/>
      <c r="AF33" s="251"/>
      <c r="AG33" s="251"/>
    </row>
    <row r="34" spans="3:33" ht="12.75" customHeight="1">
      <c r="C34" s="595"/>
      <c r="D34" s="573"/>
      <c r="E34" s="824" t="s">
        <v>519</v>
      </c>
      <c r="F34" s="766"/>
      <c r="G34" s="767"/>
      <c r="H34" s="602"/>
      <c r="I34" s="585">
        <f t="shared" ref="I34:M34" si="3">I26</f>
        <v>2020</v>
      </c>
      <c r="J34" s="585">
        <f t="shared" si="3"/>
        <v>2019</v>
      </c>
      <c r="K34" s="585">
        <f t="shared" si="3"/>
        <v>2018</v>
      </c>
      <c r="L34" s="585">
        <f t="shared" si="3"/>
        <v>2017</v>
      </c>
      <c r="M34" s="585">
        <f t="shared" si="3"/>
        <v>2016</v>
      </c>
      <c r="N34" s="575"/>
      <c r="O34" s="613"/>
      <c r="P34" s="253"/>
      <c r="Q34" s="253"/>
      <c r="R34" s="253"/>
      <c r="S34" s="253"/>
      <c r="T34" s="253"/>
      <c r="U34" s="253"/>
      <c r="V34" s="251"/>
      <c r="W34" s="251"/>
      <c r="X34" s="251"/>
      <c r="Y34" s="251"/>
      <c r="Z34" s="251"/>
      <c r="AA34" s="251"/>
      <c r="AB34" s="251"/>
      <c r="AC34" s="251"/>
      <c r="AD34" s="251"/>
      <c r="AE34" s="251"/>
      <c r="AF34" s="251"/>
      <c r="AG34" s="251"/>
    </row>
    <row r="35" spans="3:33" ht="6" customHeight="1">
      <c r="C35" s="595"/>
      <c r="D35" s="573"/>
      <c r="E35" s="637"/>
      <c r="F35" s="637"/>
      <c r="G35" s="637"/>
      <c r="H35" s="637"/>
      <c r="I35" s="639"/>
      <c r="J35" s="639"/>
      <c r="K35" s="639"/>
      <c r="L35" s="639"/>
      <c r="M35" s="639"/>
      <c r="N35" s="575"/>
      <c r="O35" s="613"/>
      <c r="P35" s="253"/>
      <c r="Q35" s="253"/>
      <c r="R35" s="253"/>
      <c r="S35" s="253"/>
      <c r="T35" s="253"/>
      <c r="U35" s="253"/>
      <c r="V35" s="251"/>
      <c r="W35" s="251"/>
      <c r="X35" s="251"/>
      <c r="Y35" s="251"/>
      <c r="Z35" s="251"/>
      <c r="AA35" s="251"/>
      <c r="AB35" s="251"/>
      <c r="AC35" s="251"/>
      <c r="AD35" s="251"/>
      <c r="AE35" s="251"/>
      <c r="AF35" s="251"/>
      <c r="AG35" s="251"/>
    </row>
    <row r="36" spans="3:33" ht="12.75" customHeight="1">
      <c r="C36" s="595"/>
      <c r="D36" s="573"/>
      <c r="E36" s="831" t="str">
        <f>'20Ratios'!D13</f>
        <v>Fondo de Maniobra</v>
      </c>
      <c r="F36" s="697"/>
      <c r="G36" s="772"/>
      <c r="H36" s="616"/>
      <c r="I36" s="661">
        <f>'20Ratios'!E13</f>
        <v>705000</v>
      </c>
      <c r="J36" s="661">
        <f>'20Ratios'!F13</f>
        <v>805000</v>
      </c>
      <c r="K36" s="661">
        <f>'20Ratios'!G13</f>
        <v>0</v>
      </c>
      <c r="L36" s="661">
        <f>'20Ratios'!H13</f>
        <v>0</v>
      </c>
      <c r="M36" s="663">
        <f>'20Ratios'!I13</f>
        <v>0</v>
      </c>
      <c r="N36" s="575"/>
      <c r="O36" s="613"/>
      <c r="P36" s="253"/>
      <c r="Q36" s="253"/>
      <c r="R36" s="253"/>
      <c r="S36" s="253"/>
      <c r="T36" s="253"/>
      <c r="U36" s="253"/>
      <c r="V36" s="251"/>
      <c r="W36" s="251"/>
      <c r="X36" s="251"/>
      <c r="Y36" s="251"/>
      <c r="Z36" s="251"/>
      <c r="AA36" s="251"/>
      <c r="AB36" s="251"/>
      <c r="AC36" s="251"/>
      <c r="AD36" s="251"/>
      <c r="AE36" s="251"/>
      <c r="AF36" s="251"/>
      <c r="AG36" s="251"/>
    </row>
    <row r="37" spans="3:33" ht="12.75" customHeight="1">
      <c r="C37" s="595"/>
      <c r="D37" s="573"/>
      <c r="E37" s="831" t="str">
        <f>'20Ratios'!D14</f>
        <v>Ratio Fondo Maniobra</v>
      </c>
      <c r="F37" s="697"/>
      <c r="G37" s="772"/>
      <c r="H37" s="616"/>
      <c r="I37" s="617">
        <f>'20Ratios'!E14</f>
        <v>1.7407407407407407</v>
      </c>
      <c r="J37" s="617">
        <f>'20Ratios'!F14</f>
        <v>1.9876543209876543</v>
      </c>
      <c r="K37" s="617">
        <f>'20Ratios'!G14</f>
        <v>0</v>
      </c>
      <c r="L37" s="617">
        <f>'20Ratios'!H14</f>
        <v>0</v>
      </c>
      <c r="M37" s="619">
        <f>'20Ratios'!I14</f>
        <v>0</v>
      </c>
      <c r="N37" s="575"/>
      <c r="O37" s="613"/>
      <c r="P37" s="253"/>
      <c r="Q37" s="253"/>
      <c r="R37" s="253"/>
      <c r="S37" s="253"/>
      <c r="T37" s="253"/>
      <c r="U37" s="253"/>
      <c r="V37" s="251"/>
      <c r="W37" s="251"/>
      <c r="X37" s="251"/>
      <c r="Y37" s="251"/>
      <c r="Z37" s="251"/>
      <c r="AA37" s="251"/>
      <c r="AB37" s="251"/>
      <c r="AC37" s="251"/>
      <c r="AD37" s="251"/>
      <c r="AE37" s="251"/>
      <c r="AF37" s="251"/>
      <c r="AG37" s="251"/>
    </row>
    <row r="38" spans="3:33" ht="12.75" customHeight="1">
      <c r="C38" s="595"/>
      <c r="D38" s="573"/>
      <c r="E38" s="831" t="str">
        <f>'20Ratios'!D15</f>
        <v>Ratio FdM en días</v>
      </c>
      <c r="F38" s="697"/>
      <c r="G38" s="772"/>
      <c r="H38" s="616"/>
      <c r="I38" s="664">
        <f>'20Ratios'!E15</f>
        <v>725.14285714285711</v>
      </c>
      <c r="J38" s="664">
        <f>'20Ratios'!F15</f>
        <v>965.99999999999989</v>
      </c>
      <c r="K38" s="664">
        <f>'20Ratios'!G15</f>
        <v>0</v>
      </c>
      <c r="L38" s="664">
        <f>'20Ratios'!H15</f>
        <v>0</v>
      </c>
      <c r="M38" s="665">
        <f>'20Ratios'!I15</f>
        <v>0</v>
      </c>
      <c r="N38" s="575"/>
      <c r="O38" s="613"/>
      <c r="P38" s="253"/>
      <c r="Q38" s="253"/>
      <c r="R38" s="253"/>
      <c r="S38" s="253"/>
      <c r="T38" s="253"/>
      <c r="U38" s="253"/>
      <c r="V38" s="251"/>
      <c r="W38" s="251"/>
      <c r="X38" s="251"/>
      <c r="Y38" s="251"/>
      <c r="Z38" s="251"/>
      <c r="AA38" s="251"/>
      <c r="AB38" s="251"/>
      <c r="AC38" s="251"/>
      <c r="AD38" s="251"/>
      <c r="AE38" s="251"/>
      <c r="AF38" s="251"/>
      <c r="AG38" s="251"/>
    </row>
    <row r="39" spans="3:33" ht="6" customHeight="1">
      <c r="C39" s="595"/>
      <c r="D39" s="573"/>
      <c r="E39" s="626"/>
      <c r="F39" s="626"/>
      <c r="G39" s="626"/>
      <c r="H39" s="626"/>
      <c r="I39" s="666"/>
      <c r="J39" s="666"/>
      <c r="K39" s="666"/>
      <c r="L39" s="666"/>
      <c r="M39" s="667"/>
      <c r="N39" s="575"/>
      <c r="O39" s="613"/>
      <c r="P39" s="253"/>
      <c r="Q39" s="253"/>
      <c r="R39" s="253"/>
      <c r="S39" s="253"/>
      <c r="T39" s="253"/>
      <c r="U39" s="253"/>
      <c r="V39" s="251"/>
      <c r="W39" s="251"/>
      <c r="X39" s="251"/>
      <c r="Y39" s="251"/>
      <c r="Z39" s="251"/>
      <c r="AA39" s="251"/>
      <c r="AB39" s="251"/>
      <c r="AC39" s="251"/>
      <c r="AD39" s="251"/>
      <c r="AE39" s="251"/>
      <c r="AF39" s="251"/>
      <c r="AG39" s="251"/>
    </row>
    <row r="40" spans="3:33" ht="6" customHeight="1">
      <c r="C40" s="595"/>
      <c r="D40" s="573"/>
      <c r="E40" s="583"/>
      <c r="F40" s="590"/>
      <c r="G40" s="590"/>
      <c r="H40" s="590"/>
      <c r="I40" s="590"/>
      <c r="J40" s="590"/>
      <c r="K40" s="590"/>
      <c r="L40" s="590"/>
      <c r="M40" s="583"/>
      <c r="N40" s="575"/>
      <c r="O40" s="613"/>
      <c r="P40" s="253"/>
      <c r="Q40" s="253"/>
      <c r="R40" s="253"/>
      <c r="S40" s="253"/>
      <c r="T40" s="253"/>
      <c r="U40" s="253"/>
      <c r="V40" s="251"/>
      <c r="W40" s="251"/>
      <c r="X40" s="251"/>
      <c r="Y40" s="251"/>
      <c r="Z40" s="251"/>
      <c r="AA40" s="251"/>
      <c r="AB40" s="251"/>
      <c r="AC40" s="251"/>
      <c r="AD40" s="251"/>
      <c r="AE40" s="251"/>
      <c r="AF40" s="251"/>
      <c r="AG40" s="251"/>
    </row>
    <row r="41" spans="3:33" ht="12.75" customHeight="1">
      <c r="C41" s="595"/>
      <c r="D41" s="573"/>
      <c r="E41" s="824" t="s">
        <v>526</v>
      </c>
      <c r="F41" s="766"/>
      <c r="G41" s="767"/>
      <c r="H41" s="602"/>
      <c r="I41" s="585">
        <f t="shared" ref="I41:M41" si="4">I26</f>
        <v>2020</v>
      </c>
      <c r="J41" s="585">
        <f t="shared" si="4"/>
        <v>2019</v>
      </c>
      <c r="K41" s="585">
        <f t="shared" si="4"/>
        <v>2018</v>
      </c>
      <c r="L41" s="585">
        <f t="shared" si="4"/>
        <v>2017</v>
      </c>
      <c r="M41" s="585">
        <f t="shared" si="4"/>
        <v>2016</v>
      </c>
      <c r="N41" s="575"/>
      <c r="O41" s="613"/>
      <c r="P41" s="253"/>
      <c r="Q41" s="253"/>
      <c r="R41" s="253"/>
      <c r="S41" s="253"/>
      <c r="T41" s="253"/>
      <c r="U41" s="253"/>
      <c r="V41" s="251"/>
      <c r="W41" s="251"/>
      <c r="X41" s="251"/>
      <c r="Y41" s="251"/>
      <c r="Z41" s="251"/>
      <c r="AA41" s="251"/>
      <c r="AB41" s="251"/>
      <c r="AC41" s="251"/>
      <c r="AD41" s="251"/>
      <c r="AE41" s="251"/>
      <c r="AF41" s="251"/>
      <c r="AG41" s="251"/>
    </row>
    <row r="42" spans="3:33" ht="6" customHeight="1">
      <c r="C42" s="595"/>
      <c r="D42" s="573"/>
      <c r="E42" s="611"/>
      <c r="F42" s="612"/>
      <c r="G42" s="612"/>
      <c r="H42" s="612"/>
      <c r="I42" s="612"/>
      <c r="J42" s="612"/>
      <c r="K42" s="612"/>
      <c r="L42" s="612"/>
      <c r="M42" s="611"/>
      <c r="N42" s="575"/>
      <c r="O42" s="613"/>
      <c r="P42" s="253"/>
      <c r="Q42" s="253"/>
      <c r="R42" s="253"/>
      <c r="S42" s="253"/>
      <c r="T42" s="253"/>
      <c r="U42" s="253"/>
      <c r="V42" s="251"/>
      <c r="W42" s="251"/>
      <c r="X42" s="251"/>
      <c r="Y42" s="251"/>
      <c r="Z42" s="251"/>
      <c r="AA42" s="251"/>
      <c r="AB42" s="251"/>
      <c r="AC42" s="251"/>
      <c r="AD42" s="251"/>
      <c r="AE42" s="251"/>
      <c r="AF42" s="251"/>
      <c r="AG42" s="251"/>
    </row>
    <row r="43" spans="3:33" ht="12.75" customHeight="1">
      <c r="C43" s="595"/>
      <c r="D43" s="573"/>
      <c r="E43" s="831" t="str">
        <f>'20Ratios'!D33</f>
        <v>Rotación activo</v>
      </c>
      <c r="F43" s="697"/>
      <c r="G43" s="772"/>
      <c r="H43" s="616"/>
      <c r="I43" s="617">
        <f>'20Ratios'!E33</f>
        <v>0.21084337349397592</v>
      </c>
      <c r="J43" s="617">
        <f>'20Ratios'!F33</f>
        <v>0.17045454545454544</v>
      </c>
      <c r="K43" s="617">
        <f>'20Ratios'!G33</f>
        <v>0</v>
      </c>
      <c r="L43" s="617">
        <f>'20Ratios'!H33</f>
        <v>0</v>
      </c>
      <c r="M43" s="619">
        <f>'20Ratios'!I33</f>
        <v>0</v>
      </c>
      <c r="N43" s="575"/>
      <c r="O43" s="613"/>
      <c r="P43" s="253"/>
      <c r="Q43" s="253"/>
      <c r="R43" s="253"/>
      <c r="S43" s="253"/>
      <c r="T43" s="253"/>
      <c r="U43" s="253"/>
      <c r="V43" s="251"/>
      <c r="W43" s="251"/>
      <c r="X43" s="251"/>
      <c r="Y43" s="251"/>
      <c r="Z43" s="251"/>
      <c r="AA43" s="251"/>
      <c r="AB43" s="251"/>
      <c r="AC43" s="251"/>
      <c r="AD43" s="251"/>
      <c r="AE43" s="251"/>
      <c r="AF43" s="251"/>
      <c r="AG43" s="251"/>
    </row>
    <row r="44" spans="3:33" ht="12.75" customHeight="1">
      <c r="C44" s="595"/>
      <c r="D44" s="573"/>
      <c r="E44" s="831" t="str">
        <f>'20Ratios'!D34</f>
        <v>Rotación activo fijo</v>
      </c>
      <c r="F44" s="697"/>
      <c r="G44" s="772"/>
      <c r="H44" s="616"/>
      <c r="I44" s="617">
        <f>'20Ratios'!E34</f>
        <v>0.63636363636363635</v>
      </c>
      <c r="J44" s="617">
        <f>'20Ratios'!F34</f>
        <v>0.54545454545454541</v>
      </c>
      <c r="K44" s="617">
        <f>'20Ratios'!G34</f>
        <v>0</v>
      </c>
      <c r="L44" s="617">
        <f>'20Ratios'!H34</f>
        <v>0</v>
      </c>
      <c r="M44" s="619">
        <f>'20Ratios'!I34</f>
        <v>0</v>
      </c>
      <c r="N44" s="575"/>
      <c r="O44" s="613"/>
      <c r="P44" s="253"/>
      <c r="Q44" s="253"/>
      <c r="R44" s="253"/>
      <c r="S44" s="253"/>
      <c r="T44" s="253"/>
      <c r="U44" s="253"/>
      <c r="V44" s="251"/>
      <c r="W44" s="251"/>
      <c r="X44" s="251"/>
      <c r="Y44" s="251"/>
      <c r="Z44" s="251"/>
      <c r="AA44" s="251"/>
      <c r="AB44" s="251"/>
      <c r="AC44" s="251"/>
      <c r="AD44" s="251"/>
      <c r="AE44" s="251"/>
      <c r="AF44" s="251"/>
      <c r="AG44" s="251"/>
    </row>
    <row r="45" spans="3:33" ht="12.75" customHeight="1">
      <c r="C45" s="595"/>
      <c r="D45" s="573"/>
      <c r="E45" s="831" t="str">
        <f>'20Ratios'!D35</f>
        <v>Días cobro clientes</v>
      </c>
      <c r="F45" s="697"/>
      <c r="G45" s="772"/>
      <c r="H45" s="616"/>
      <c r="I45" s="664">
        <f>'20Ratios'!E35</f>
        <v>154.28571428571428</v>
      </c>
      <c r="J45" s="664">
        <f>'20Ratios'!F35</f>
        <v>180</v>
      </c>
      <c r="K45" s="664">
        <f>'20Ratios'!G35</f>
        <v>0</v>
      </c>
      <c r="L45" s="664">
        <f>'20Ratios'!H35</f>
        <v>0</v>
      </c>
      <c r="M45" s="664">
        <f>'20Ratios'!I35</f>
        <v>0</v>
      </c>
      <c r="N45" s="575"/>
      <c r="O45" s="613"/>
      <c r="P45" s="253"/>
      <c r="Q45" s="253"/>
      <c r="R45" s="253"/>
      <c r="S45" s="253"/>
      <c r="T45" s="253"/>
      <c r="U45" s="253"/>
      <c r="V45" s="251"/>
      <c r="W45" s="251"/>
      <c r="X45" s="251"/>
      <c r="Y45" s="251"/>
      <c r="Z45" s="251"/>
      <c r="AA45" s="251"/>
      <c r="AB45" s="251"/>
      <c r="AC45" s="251"/>
      <c r="AD45" s="251"/>
      <c r="AE45" s="251"/>
      <c r="AF45" s="251"/>
      <c r="AG45" s="251"/>
    </row>
    <row r="46" spans="3:33" ht="12.75" customHeight="1">
      <c r="C46" s="595"/>
      <c r="D46" s="573"/>
      <c r="E46" s="831" t="str">
        <f>'20Ratios'!D36</f>
        <v>Días pago proveedores</v>
      </c>
      <c r="F46" s="697"/>
      <c r="G46" s="772"/>
      <c r="H46" s="616"/>
      <c r="I46" s="664">
        <f>'20Ratios'!E36</f>
        <v>270</v>
      </c>
      <c r="J46" s="664">
        <f>'20Ratios'!F36</f>
        <v>270</v>
      </c>
      <c r="K46" s="664">
        <f>'20Ratios'!G36</f>
        <v>0</v>
      </c>
      <c r="L46" s="664">
        <f>'20Ratios'!H36</f>
        <v>0</v>
      </c>
      <c r="M46" s="664">
        <f>'20Ratios'!I36</f>
        <v>0</v>
      </c>
      <c r="N46" s="575"/>
      <c r="O46" s="613"/>
      <c r="P46" s="253"/>
      <c r="Q46" s="253"/>
      <c r="R46" s="253"/>
      <c r="S46" s="253"/>
      <c r="T46" s="253"/>
      <c r="U46" s="253"/>
      <c r="V46" s="251"/>
      <c r="W46" s="251"/>
      <c r="X46" s="251"/>
      <c r="Y46" s="251"/>
      <c r="Z46" s="251"/>
      <c r="AA46" s="251"/>
      <c r="AB46" s="251"/>
      <c r="AC46" s="251"/>
      <c r="AD46" s="251"/>
      <c r="AE46" s="251"/>
      <c r="AF46" s="251"/>
      <c r="AG46" s="251"/>
    </row>
    <row r="47" spans="3:33" ht="6" customHeight="1">
      <c r="C47" s="595"/>
      <c r="D47" s="573"/>
      <c r="E47" s="832"/>
      <c r="F47" s="697"/>
      <c r="G47" s="772"/>
      <c r="H47" s="626"/>
      <c r="I47" s="590"/>
      <c r="J47" s="590"/>
      <c r="K47" s="590"/>
      <c r="L47" s="590"/>
      <c r="M47" s="583"/>
      <c r="N47" s="575"/>
      <c r="O47" s="613"/>
      <c r="P47" s="253"/>
      <c r="Q47" s="253"/>
      <c r="R47" s="253"/>
      <c r="S47" s="253"/>
      <c r="T47" s="253"/>
      <c r="U47" s="253"/>
      <c r="V47" s="251"/>
      <c r="W47" s="251"/>
      <c r="X47" s="251"/>
      <c r="Y47" s="251"/>
      <c r="Z47" s="251"/>
      <c r="AA47" s="251"/>
      <c r="AB47" s="251"/>
      <c r="AC47" s="251"/>
      <c r="AD47" s="251"/>
      <c r="AE47" s="251"/>
      <c r="AF47" s="251"/>
      <c r="AG47" s="251"/>
    </row>
    <row r="48" spans="3:33" ht="12.75" customHeight="1">
      <c r="C48" s="595"/>
      <c r="D48" s="677"/>
      <c r="E48" s="678"/>
      <c r="F48" s="670"/>
      <c r="G48" s="670"/>
      <c r="H48" s="670"/>
      <c r="I48" s="670"/>
      <c r="J48" s="670"/>
      <c r="K48" s="670"/>
      <c r="L48" s="670"/>
      <c r="M48" s="678"/>
      <c r="N48" s="679"/>
      <c r="O48" s="613"/>
      <c r="P48" s="253"/>
      <c r="Q48" s="253"/>
      <c r="R48" s="253"/>
      <c r="S48" s="253"/>
      <c r="T48" s="253"/>
      <c r="U48" s="253"/>
      <c r="V48" s="251"/>
      <c r="W48" s="251"/>
      <c r="X48" s="251"/>
      <c r="Y48" s="251"/>
      <c r="Z48" s="251"/>
      <c r="AA48" s="251"/>
      <c r="AB48" s="251"/>
      <c r="AC48" s="251"/>
      <c r="AD48" s="251"/>
      <c r="AE48" s="251"/>
      <c r="AF48" s="251"/>
      <c r="AG48" s="251"/>
    </row>
    <row r="49" spans="3:33" ht="12.75" customHeight="1">
      <c r="C49" s="595"/>
      <c r="D49" s="573"/>
      <c r="E49" s="574"/>
      <c r="F49" s="672"/>
      <c r="G49" s="672"/>
      <c r="H49" s="672"/>
      <c r="I49" s="672"/>
      <c r="J49" s="672"/>
      <c r="K49" s="672"/>
      <c r="L49" s="672"/>
      <c r="M49" s="574"/>
      <c r="N49" s="575"/>
      <c r="O49" s="613"/>
      <c r="P49" s="253"/>
      <c r="Q49" s="253"/>
      <c r="R49" s="253"/>
      <c r="S49" s="253"/>
      <c r="T49" s="253"/>
      <c r="U49" s="253"/>
      <c r="V49" s="251"/>
      <c r="W49" s="251"/>
      <c r="X49" s="251"/>
      <c r="Y49" s="251"/>
      <c r="Z49" s="251"/>
      <c r="AA49" s="251"/>
      <c r="AB49" s="251"/>
      <c r="AC49" s="251"/>
      <c r="AD49" s="251"/>
      <c r="AE49" s="251"/>
      <c r="AF49" s="251"/>
      <c r="AG49" s="251"/>
    </row>
    <row r="50" spans="3:33" ht="12.75" customHeight="1">
      <c r="C50" s="595"/>
      <c r="D50" s="573"/>
      <c r="E50" s="574"/>
      <c r="F50" s="672"/>
      <c r="G50" s="672"/>
      <c r="H50" s="672"/>
      <c r="I50" s="672"/>
      <c r="J50" s="672"/>
      <c r="K50" s="672"/>
      <c r="L50" s="672"/>
      <c r="M50" s="574"/>
      <c r="N50" s="575"/>
      <c r="O50" s="613"/>
      <c r="P50" s="253"/>
      <c r="Q50" s="253"/>
      <c r="R50" s="253"/>
      <c r="S50" s="253"/>
      <c r="T50" s="253"/>
      <c r="U50" s="253"/>
      <c r="V50" s="251"/>
      <c r="W50" s="251"/>
      <c r="X50" s="251"/>
      <c r="Y50" s="251"/>
      <c r="Z50" s="251"/>
      <c r="AA50" s="251"/>
      <c r="AB50" s="251"/>
      <c r="AC50" s="251"/>
      <c r="AD50" s="251"/>
      <c r="AE50" s="251"/>
      <c r="AF50" s="251"/>
      <c r="AG50" s="251"/>
    </row>
    <row r="51" spans="3:33" ht="12.75" customHeight="1">
      <c r="C51" s="595"/>
      <c r="D51" s="573"/>
      <c r="E51" s="574"/>
      <c r="F51" s="672"/>
      <c r="G51" s="672"/>
      <c r="H51" s="672"/>
      <c r="I51" s="672"/>
      <c r="J51" s="672"/>
      <c r="K51" s="672"/>
      <c r="L51" s="672"/>
      <c r="M51" s="574"/>
      <c r="N51" s="575"/>
      <c r="O51" s="613"/>
      <c r="P51" s="253"/>
      <c r="Q51" s="253"/>
      <c r="R51" s="253"/>
      <c r="S51" s="253"/>
      <c r="T51" s="253"/>
      <c r="U51" s="253"/>
      <c r="V51" s="251"/>
      <c r="W51" s="251"/>
      <c r="X51" s="251"/>
      <c r="Y51" s="251"/>
      <c r="Z51" s="251"/>
      <c r="AA51" s="251"/>
      <c r="AB51" s="251"/>
      <c r="AC51" s="251"/>
      <c r="AD51" s="251"/>
      <c r="AE51" s="251"/>
      <c r="AF51" s="251"/>
      <c r="AG51" s="251"/>
    </row>
    <row r="52" spans="3:33" ht="12.75" customHeight="1">
      <c r="C52" s="595"/>
      <c r="D52" s="573"/>
      <c r="E52" s="574"/>
      <c r="F52" s="672"/>
      <c r="G52" s="672"/>
      <c r="H52" s="672"/>
      <c r="I52" s="672"/>
      <c r="J52" s="672"/>
      <c r="K52" s="672"/>
      <c r="L52" s="672"/>
      <c r="M52" s="574"/>
      <c r="N52" s="575"/>
      <c r="O52" s="613"/>
      <c r="P52" s="253"/>
      <c r="Q52" s="253"/>
      <c r="R52" s="253"/>
      <c r="S52" s="253"/>
      <c r="T52" s="253"/>
      <c r="U52" s="253"/>
      <c r="V52" s="251"/>
      <c r="W52" s="251"/>
      <c r="X52" s="251"/>
      <c r="Y52" s="251"/>
      <c r="Z52" s="251"/>
      <c r="AA52" s="251"/>
      <c r="AB52" s="251"/>
      <c r="AC52" s="251"/>
      <c r="AD52" s="251"/>
      <c r="AE52" s="251"/>
      <c r="AF52" s="251"/>
      <c r="AG52" s="251"/>
    </row>
    <row r="53" spans="3:33" ht="12.75" customHeight="1">
      <c r="C53" s="595"/>
      <c r="D53" s="573"/>
      <c r="E53" s="574"/>
      <c r="F53" s="672"/>
      <c r="G53" s="672"/>
      <c r="H53" s="672"/>
      <c r="I53" s="672"/>
      <c r="J53" s="672"/>
      <c r="K53" s="672"/>
      <c r="L53" s="672"/>
      <c r="M53" s="574"/>
      <c r="N53" s="575"/>
      <c r="O53" s="613"/>
      <c r="P53" s="253"/>
      <c r="Q53" s="253"/>
      <c r="R53" s="253"/>
      <c r="S53" s="253"/>
      <c r="T53" s="253"/>
      <c r="U53" s="253"/>
      <c r="V53" s="251"/>
      <c r="W53" s="251"/>
      <c r="X53" s="251"/>
      <c r="Y53" s="251"/>
      <c r="Z53" s="251"/>
      <c r="AA53" s="251"/>
      <c r="AB53" s="251"/>
      <c r="AC53" s="251"/>
      <c r="AD53" s="251"/>
      <c r="AE53" s="251"/>
      <c r="AF53" s="251"/>
      <c r="AG53" s="251"/>
    </row>
    <row r="54" spans="3:33" ht="12.75" customHeight="1">
      <c r="C54" s="595"/>
      <c r="D54" s="573"/>
      <c r="E54" s="574"/>
      <c r="F54" s="672"/>
      <c r="G54" s="672"/>
      <c r="H54" s="672"/>
      <c r="I54" s="672"/>
      <c r="J54" s="672"/>
      <c r="K54" s="672"/>
      <c r="L54" s="672"/>
      <c r="M54" s="574"/>
      <c r="N54" s="575"/>
      <c r="O54" s="613"/>
      <c r="P54" s="253"/>
      <c r="Q54" s="253"/>
      <c r="R54" s="253"/>
      <c r="S54" s="253"/>
      <c r="T54" s="253"/>
      <c r="U54" s="253"/>
      <c r="V54" s="251"/>
      <c r="W54" s="251"/>
      <c r="X54" s="251"/>
      <c r="Y54" s="251"/>
      <c r="Z54" s="251"/>
      <c r="AA54" s="251"/>
      <c r="AB54" s="251"/>
      <c r="AC54" s="251"/>
      <c r="AD54" s="251"/>
      <c r="AE54" s="251"/>
      <c r="AF54" s="251"/>
      <c r="AG54" s="251"/>
    </row>
    <row r="55" spans="3:33" ht="12.75" customHeight="1">
      <c r="C55" s="595"/>
      <c r="D55" s="573"/>
      <c r="E55" s="574"/>
      <c r="F55" s="672"/>
      <c r="G55" s="672"/>
      <c r="H55" s="672"/>
      <c r="I55" s="672"/>
      <c r="J55" s="672"/>
      <c r="K55" s="672"/>
      <c r="L55" s="672"/>
      <c r="M55" s="574"/>
      <c r="N55" s="575"/>
      <c r="O55" s="613"/>
      <c r="P55" s="253"/>
      <c r="Q55" s="253"/>
      <c r="R55" s="253"/>
      <c r="S55" s="253"/>
      <c r="T55" s="253"/>
      <c r="U55" s="253"/>
      <c r="V55" s="251"/>
      <c r="W55" s="251"/>
      <c r="X55" s="251"/>
      <c r="Y55" s="251"/>
      <c r="Z55" s="251"/>
      <c r="AA55" s="251"/>
      <c r="AB55" s="251"/>
      <c r="AC55" s="251"/>
      <c r="AD55" s="251"/>
      <c r="AE55" s="251"/>
      <c r="AF55" s="251"/>
      <c r="AG55" s="251"/>
    </row>
    <row r="56" spans="3:33" ht="12.75" customHeight="1">
      <c r="C56" s="595"/>
      <c r="D56" s="573"/>
      <c r="E56" s="574"/>
      <c r="F56" s="672"/>
      <c r="G56" s="672"/>
      <c r="H56" s="672"/>
      <c r="I56" s="672"/>
      <c r="J56" s="672"/>
      <c r="K56" s="672"/>
      <c r="L56" s="672"/>
      <c r="M56" s="574"/>
      <c r="N56" s="575"/>
      <c r="O56" s="613"/>
      <c r="P56" s="253"/>
      <c r="Q56" s="253"/>
      <c r="R56" s="253"/>
      <c r="S56" s="253"/>
      <c r="T56" s="253"/>
      <c r="U56" s="253"/>
      <c r="V56" s="251"/>
      <c r="W56" s="251"/>
      <c r="X56" s="251"/>
      <c r="Y56" s="251"/>
      <c r="Z56" s="251"/>
      <c r="AA56" s="251"/>
      <c r="AB56" s="251"/>
      <c r="AC56" s="251"/>
      <c r="AD56" s="251"/>
      <c r="AE56" s="251"/>
      <c r="AF56" s="251"/>
      <c r="AG56" s="251"/>
    </row>
    <row r="57" spans="3:33" ht="12.75" customHeight="1">
      <c r="C57" s="595"/>
      <c r="D57" s="573"/>
      <c r="E57" s="574"/>
      <c r="F57" s="672"/>
      <c r="G57" s="672"/>
      <c r="H57" s="672"/>
      <c r="I57" s="672"/>
      <c r="J57" s="672"/>
      <c r="K57" s="672"/>
      <c r="L57" s="672"/>
      <c r="M57" s="574"/>
      <c r="N57" s="575"/>
      <c r="O57" s="613"/>
      <c r="P57" s="253"/>
      <c r="Q57" s="253"/>
      <c r="R57" s="253"/>
      <c r="S57" s="253"/>
      <c r="T57" s="253"/>
      <c r="U57" s="253"/>
      <c r="V57" s="251"/>
      <c r="W57" s="251"/>
      <c r="X57" s="251"/>
      <c r="Y57" s="251"/>
      <c r="Z57" s="251"/>
      <c r="AA57" s="251"/>
      <c r="AB57" s="251"/>
      <c r="AC57" s="251"/>
      <c r="AD57" s="251"/>
      <c r="AE57" s="251"/>
      <c r="AF57" s="251"/>
      <c r="AG57" s="251"/>
    </row>
    <row r="58" spans="3:33" ht="12.75" customHeight="1">
      <c r="C58" s="595"/>
      <c r="D58" s="573"/>
      <c r="E58" s="574"/>
      <c r="F58" s="672"/>
      <c r="G58" s="672"/>
      <c r="H58" s="672"/>
      <c r="I58" s="672"/>
      <c r="J58" s="672"/>
      <c r="K58" s="672"/>
      <c r="L58" s="672"/>
      <c r="M58" s="574"/>
      <c r="N58" s="575"/>
      <c r="O58" s="613"/>
      <c r="P58" s="253"/>
      <c r="Q58" s="253"/>
      <c r="R58" s="253"/>
      <c r="S58" s="253"/>
      <c r="T58" s="253"/>
      <c r="U58" s="253"/>
      <c r="V58" s="251"/>
      <c r="W58" s="251"/>
      <c r="X58" s="251"/>
      <c r="Y58" s="251"/>
      <c r="Z58" s="251"/>
      <c r="AA58" s="251"/>
      <c r="AB58" s="251"/>
      <c r="AC58" s="251"/>
      <c r="AD58" s="251"/>
      <c r="AE58" s="251"/>
      <c r="AF58" s="251"/>
      <c r="AG58" s="251"/>
    </row>
    <row r="59" spans="3:33" ht="12.75" customHeight="1">
      <c r="C59" s="595"/>
      <c r="D59" s="573"/>
      <c r="E59" s="574"/>
      <c r="F59" s="672"/>
      <c r="G59" s="672"/>
      <c r="H59" s="672"/>
      <c r="I59" s="672"/>
      <c r="J59" s="672"/>
      <c r="K59" s="672"/>
      <c r="L59" s="672"/>
      <c r="M59" s="574"/>
      <c r="N59" s="575"/>
      <c r="O59" s="613"/>
      <c r="P59" s="253"/>
      <c r="Q59" s="253"/>
      <c r="R59" s="253"/>
      <c r="S59" s="253"/>
      <c r="T59" s="253"/>
      <c r="U59" s="253"/>
      <c r="V59" s="251"/>
      <c r="W59" s="251"/>
      <c r="X59" s="251"/>
      <c r="Y59" s="251"/>
      <c r="Z59" s="251"/>
      <c r="AA59" s="251"/>
      <c r="AB59" s="251"/>
      <c r="AC59" s="251"/>
      <c r="AD59" s="251"/>
      <c r="AE59" s="251"/>
      <c r="AF59" s="251"/>
      <c r="AG59" s="251"/>
    </row>
    <row r="60" spans="3:33" ht="12.75" customHeight="1">
      <c r="C60" s="595"/>
      <c r="D60" s="573"/>
      <c r="E60" s="574"/>
      <c r="F60" s="672"/>
      <c r="G60" s="672"/>
      <c r="H60" s="672"/>
      <c r="I60" s="672"/>
      <c r="J60" s="672"/>
      <c r="K60" s="672"/>
      <c r="L60" s="672"/>
      <c r="M60" s="574"/>
      <c r="N60" s="575"/>
      <c r="O60" s="613"/>
      <c r="P60" s="253"/>
      <c r="Q60" s="253"/>
      <c r="R60" s="253"/>
      <c r="S60" s="253"/>
      <c r="T60" s="253"/>
      <c r="U60" s="253"/>
      <c r="V60" s="251"/>
      <c r="W60" s="251"/>
      <c r="X60" s="251"/>
      <c r="Y60" s="251"/>
      <c r="Z60" s="251"/>
      <c r="AA60" s="251"/>
      <c r="AB60" s="251"/>
      <c r="AC60" s="251"/>
      <c r="AD60" s="251"/>
      <c r="AE60" s="251"/>
      <c r="AF60" s="251"/>
      <c r="AG60" s="251"/>
    </row>
    <row r="61" spans="3:33" ht="12.75" customHeight="1">
      <c r="C61" s="595"/>
      <c r="D61" s="573"/>
      <c r="E61" s="574"/>
      <c r="F61" s="672"/>
      <c r="G61" s="672"/>
      <c r="H61" s="672"/>
      <c r="I61" s="672"/>
      <c r="J61" s="672"/>
      <c r="K61" s="672"/>
      <c r="L61" s="672"/>
      <c r="M61" s="574"/>
      <c r="N61" s="575"/>
      <c r="O61" s="613"/>
      <c r="P61" s="253"/>
      <c r="Q61" s="253"/>
      <c r="R61" s="253"/>
      <c r="S61" s="253"/>
      <c r="T61" s="253"/>
      <c r="U61" s="253"/>
      <c r="V61" s="251"/>
      <c r="W61" s="251"/>
      <c r="X61" s="251"/>
      <c r="Y61" s="251"/>
      <c r="Z61" s="251"/>
      <c r="AA61" s="251"/>
      <c r="AB61" s="251"/>
      <c r="AC61" s="251"/>
      <c r="AD61" s="251"/>
      <c r="AE61" s="251"/>
      <c r="AF61" s="251"/>
      <c r="AG61" s="251"/>
    </row>
    <row r="62" spans="3:33" ht="12.75" customHeight="1">
      <c r="C62" s="595"/>
      <c r="D62" s="573"/>
      <c r="E62" s="574"/>
      <c r="F62" s="672"/>
      <c r="G62" s="672"/>
      <c r="H62" s="672"/>
      <c r="I62" s="672"/>
      <c r="J62" s="672"/>
      <c r="K62" s="672"/>
      <c r="L62" s="672"/>
      <c r="M62" s="574"/>
      <c r="N62" s="575"/>
      <c r="O62" s="613"/>
      <c r="P62" s="253"/>
      <c r="Q62" s="253"/>
      <c r="R62" s="253"/>
      <c r="S62" s="253"/>
      <c r="T62" s="253"/>
      <c r="U62" s="253"/>
      <c r="V62" s="251"/>
      <c r="W62" s="251"/>
      <c r="X62" s="251"/>
      <c r="Y62" s="251"/>
      <c r="Z62" s="251"/>
      <c r="AA62" s="251"/>
      <c r="AB62" s="251"/>
      <c r="AC62" s="251"/>
      <c r="AD62" s="251"/>
      <c r="AE62" s="251"/>
      <c r="AF62" s="251"/>
      <c r="AG62" s="251"/>
    </row>
    <row r="63" spans="3:33" ht="12.75" customHeight="1">
      <c r="C63" s="595"/>
      <c r="D63" s="573"/>
      <c r="E63" s="574"/>
      <c r="F63" s="672"/>
      <c r="G63" s="672"/>
      <c r="H63" s="672"/>
      <c r="I63" s="672"/>
      <c r="J63" s="672"/>
      <c r="K63" s="672"/>
      <c r="L63" s="672"/>
      <c r="M63" s="574"/>
      <c r="N63" s="575"/>
      <c r="O63" s="613"/>
      <c r="P63" s="253"/>
      <c r="Q63" s="253"/>
      <c r="R63" s="253"/>
      <c r="S63" s="253"/>
      <c r="T63" s="253"/>
      <c r="U63" s="253"/>
      <c r="V63" s="251"/>
      <c r="W63" s="251"/>
      <c r="X63" s="251"/>
      <c r="Y63" s="251"/>
      <c r="Z63" s="251"/>
      <c r="AA63" s="251"/>
      <c r="AB63" s="251"/>
      <c r="AC63" s="251"/>
      <c r="AD63" s="251"/>
      <c r="AE63" s="251"/>
      <c r="AF63" s="251"/>
      <c r="AG63" s="251"/>
    </row>
    <row r="64" spans="3:33" ht="12.75" customHeight="1">
      <c r="C64" s="595"/>
      <c r="D64" s="573"/>
      <c r="E64" s="574"/>
      <c r="F64" s="672"/>
      <c r="G64" s="672"/>
      <c r="H64" s="672"/>
      <c r="I64" s="672"/>
      <c r="J64" s="672"/>
      <c r="K64" s="672"/>
      <c r="L64" s="672"/>
      <c r="M64" s="574"/>
      <c r="N64" s="575"/>
      <c r="O64" s="613"/>
      <c r="P64" s="253"/>
      <c r="Q64" s="253"/>
      <c r="R64" s="253"/>
      <c r="S64" s="253"/>
      <c r="T64" s="253"/>
      <c r="U64" s="253"/>
      <c r="V64" s="251"/>
      <c r="W64" s="251"/>
      <c r="X64" s="251"/>
      <c r="Y64" s="251"/>
      <c r="Z64" s="251"/>
      <c r="AA64" s="251"/>
      <c r="AB64" s="251"/>
      <c r="AC64" s="251"/>
      <c r="AD64" s="251"/>
      <c r="AE64" s="251"/>
      <c r="AF64" s="251"/>
      <c r="AG64" s="251"/>
    </row>
    <row r="65" spans="3:33" ht="12.75" customHeight="1">
      <c r="C65" s="595"/>
      <c r="D65" s="573"/>
      <c r="E65" s="574"/>
      <c r="F65" s="672"/>
      <c r="G65" s="672"/>
      <c r="H65" s="672"/>
      <c r="I65" s="672"/>
      <c r="J65" s="672"/>
      <c r="K65" s="672"/>
      <c r="L65" s="672"/>
      <c r="M65" s="574"/>
      <c r="N65" s="575"/>
      <c r="O65" s="613"/>
      <c r="P65" s="253"/>
      <c r="Q65" s="253"/>
      <c r="R65" s="253"/>
      <c r="S65" s="253"/>
      <c r="T65" s="253"/>
      <c r="U65" s="253"/>
      <c r="V65" s="251"/>
      <c r="W65" s="251"/>
      <c r="X65" s="251"/>
      <c r="Y65" s="251"/>
      <c r="Z65" s="251"/>
      <c r="AA65" s="251"/>
      <c r="AB65" s="251"/>
      <c r="AC65" s="251"/>
      <c r="AD65" s="251"/>
      <c r="AE65" s="251"/>
      <c r="AF65" s="251"/>
      <c r="AG65" s="251"/>
    </row>
    <row r="66" spans="3:33" ht="12.75" customHeight="1">
      <c r="C66" s="595"/>
      <c r="D66" s="573"/>
      <c r="E66" s="574"/>
      <c r="F66" s="672"/>
      <c r="G66" s="672"/>
      <c r="H66" s="672"/>
      <c r="I66" s="672"/>
      <c r="J66" s="672"/>
      <c r="K66" s="672"/>
      <c r="L66" s="672"/>
      <c r="M66" s="574"/>
      <c r="N66" s="575"/>
      <c r="O66" s="613"/>
      <c r="P66" s="253"/>
      <c r="Q66" s="253"/>
      <c r="R66" s="253"/>
      <c r="S66" s="253"/>
      <c r="T66" s="253"/>
      <c r="U66" s="253"/>
      <c r="V66" s="251"/>
      <c r="W66" s="251"/>
      <c r="X66" s="251"/>
      <c r="Y66" s="251"/>
      <c r="Z66" s="251"/>
      <c r="AA66" s="251"/>
      <c r="AB66" s="251"/>
      <c r="AC66" s="251"/>
      <c r="AD66" s="251"/>
      <c r="AE66" s="251"/>
      <c r="AF66" s="251"/>
      <c r="AG66" s="251"/>
    </row>
    <row r="67" spans="3:33" ht="12.75" customHeight="1">
      <c r="C67" s="595"/>
      <c r="D67" s="573"/>
      <c r="E67" s="574"/>
      <c r="F67" s="672"/>
      <c r="G67" s="672"/>
      <c r="H67" s="672"/>
      <c r="I67" s="672"/>
      <c r="J67" s="672"/>
      <c r="K67" s="672"/>
      <c r="L67" s="672"/>
      <c r="M67" s="574"/>
      <c r="N67" s="575"/>
      <c r="O67" s="613"/>
      <c r="P67" s="253"/>
      <c r="Q67" s="253"/>
      <c r="R67" s="253"/>
      <c r="S67" s="253"/>
      <c r="T67" s="253"/>
      <c r="U67" s="253"/>
      <c r="V67" s="251"/>
      <c r="W67" s="251"/>
      <c r="X67" s="251"/>
      <c r="Y67" s="251"/>
      <c r="Z67" s="251"/>
      <c r="AA67" s="251"/>
      <c r="AB67" s="251"/>
      <c r="AC67" s="251"/>
      <c r="AD67" s="251"/>
      <c r="AE67" s="251"/>
      <c r="AF67" s="251"/>
      <c r="AG67" s="251"/>
    </row>
    <row r="68" spans="3:33" ht="12.75" customHeight="1">
      <c r="C68" s="595"/>
      <c r="D68" s="573"/>
      <c r="E68" s="574"/>
      <c r="F68" s="672"/>
      <c r="G68" s="672"/>
      <c r="H68" s="672"/>
      <c r="I68" s="672"/>
      <c r="J68" s="672"/>
      <c r="K68" s="672"/>
      <c r="L68" s="672"/>
      <c r="M68" s="574"/>
      <c r="N68" s="575"/>
      <c r="O68" s="613"/>
      <c r="P68" s="253"/>
      <c r="Q68" s="253"/>
      <c r="R68" s="253"/>
      <c r="S68" s="253"/>
      <c r="T68" s="253"/>
      <c r="U68" s="253"/>
      <c r="V68" s="251"/>
      <c r="W68" s="251"/>
      <c r="X68" s="251"/>
      <c r="Y68" s="251"/>
      <c r="Z68" s="251"/>
      <c r="AA68" s="251"/>
      <c r="AB68" s="251"/>
      <c r="AC68" s="251"/>
      <c r="AD68" s="251"/>
      <c r="AE68" s="251"/>
      <c r="AF68" s="251"/>
      <c r="AG68" s="251"/>
    </row>
    <row r="69" spans="3:33" ht="12.75" customHeight="1">
      <c r="C69" s="595"/>
      <c r="D69" s="573"/>
      <c r="E69" s="574"/>
      <c r="F69" s="672"/>
      <c r="G69" s="672"/>
      <c r="H69" s="672"/>
      <c r="I69" s="672"/>
      <c r="J69" s="672"/>
      <c r="K69" s="672"/>
      <c r="L69" s="672"/>
      <c r="M69" s="574"/>
      <c r="N69" s="575"/>
      <c r="O69" s="613"/>
      <c r="P69" s="253"/>
      <c r="Q69" s="253"/>
      <c r="R69" s="253"/>
      <c r="S69" s="253"/>
      <c r="T69" s="253"/>
      <c r="U69" s="253"/>
      <c r="V69" s="251"/>
      <c r="W69" s="251"/>
      <c r="X69" s="251"/>
      <c r="Y69" s="251"/>
      <c r="Z69" s="251"/>
      <c r="AA69" s="251"/>
      <c r="AB69" s="251"/>
      <c r="AC69" s="251"/>
      <c r="AD69" s="251"/>
      <c r="AE69" s="251"/>
      <c r="AF69" s="251"/>
      <c r="AG69" s="251"/>
    </row>
    <row r="70" spans="3:33" ht="12.75" customHeight="1">
      <c r="C70" s="595"/>
      <c r="D70" s="573"/>
      <c r="E70" s="574"/>
      <c r="F70" s="672"/>
      <c r="G70" s="672"/>
      <c r="H70" s="672"/>
      <c r="I70" s="672"/>
      <c r="J70" s="672"/>
      <c r="K70" s="672"/>
      <c r="L70" s="672"/>
      <c r="M70" s="574"/>
      <c r="N70" s="575"/>
      <c r="O70" s="613"/>
      <c r="P70" s="253"/>
      <c r="Q70" s="253"/>
      <c r="R70" s="253"/>
      <c r="S70" s="253"/>
      <c r="T70" s="253"/>
      <c r="U70" s="253"/>
      <c r="V70" s="251"/>
      <c r="W70" s="251"/>
      <c r="X70" s="251"/>
      <c r="Y70" s="251"/>
      <c r="Z70" s="251"/>
      <c r="AA70" s="251"/>
      <c r="AB70" s="251"/>
      <c r="AC70" s="251"/>
      <c r="AD70" s="251"/>
      <c r="AE70" s="251"/>
      <c r="AF70" s="251"/>
      <c r="AG70" s="251"/>
    </row>
    <row r="71" spans="3:33" ht="12.75" customHeight="1">
      <c r="C71" s="595"/>
      <c r="D71" s="573"/>
      <c r="E71" s="574"/>
      <c r="F71" s="672"/>
      <c r="G71" s="672"/>
      <c r="H71" s="672"/>
      <c r="I71" s="672"/>
      <c r="J71" s="672"/>
      <c r="K71" s="672"/>
      <c r="L71" s="672"/>
      <c r="M71" s="574"/>
      <c r="N71" s="575"/>
      <c r="O71" s="613"/>
      <c r="P71" s="253"/>
      <c r="Q71" s="253"/>
      <c r="R71" s="253"/>
      <c r="S71" s="253"/>
      <c r="T71" s="253"/>
      <c r="U71" s="253"/>
      <c r="V71" s="251"/>
      <c r="W71" s="251"/>
      <c r="X71" s="251"/>
      <c r="Y71" s="251"/>
      <c r="Z71" s="251"/>
      <c r="AA71" s="251"/>
      <c r="AB71" s="251"/>
      <c r="AC71" s="251"/>
      <c r="AD71" s="251"/>
      <c r="AE71" s="251"/>
      <c r="AF71" s="251"/>
      <c r="AG71" s="251"/>
    </row>
    <row r="72" spans="3:33" ht="12.75" customHeight="1">
      <c r="C72" s="595"/>
      <c r="D72" s="573"/>
      <c r="E72" s="574"/>
      <c r="F72" s="672"/>
      <c r="G72" s="672"/>
      <c r="H72" s="672"/>
      <c r="I72" s="672"/>
      <c r="J72" s="672"/>
      <c r="K72" s="672"/>
      <c r="L72" s="672"/>
      <c r="M72" s="574"/>
      <c r="N72" s="575"/>
      <c r="O72" s="613"/>
      <c r="P72" s="253"/>
      <c r="Q72" s="253"/>
      <c r="R72" s="253"/>
      <c r="S72" s="253"/>
      <c r="T72" s="253"/>
      <c r="U72" s="253"/>
      <c r="V72" s="251"/>
      <c r="W72" s="251"/>
      <c r="X72" s="251"/>
      <c r="Y72" s="251"/>
      <c r="Z72" s="251"/>
      <c r="AA72" s="251"/>
      <c r="AB72" s="251"/>
      <c r="AC72" s="251"/>
      <c r="AD72" s="251"/>
      <c r="AE72" s="251"/>
      <c r="AF72" s="251"/>
      <c r="AG72" s="251"/>
    </row>
    <row r="73" spans="3:33" ht="12.75" customHeight="1">
      <c r="C73" s="595"/>
      <c r="D73" s="573"/>
      <c r="E73" s="574"/>
      <c r="F73" s="672"/>
      <c r="G73" s="672"/>
      <c r="H73" s="672"/>
      <c r="I73" s="672"/>
      <c r="J73" s="672"/>
      <c r="K73" s="672"/>
      <c r="L73" s="672"/>
      <c r="M73" s="574"/>
      <c r="N73" s="575"/>
      <c r="O73" s="613"/>
      <c r="P73" s="253"/>
      <c r="Q73" s="253"/>
      <c r="R73" s="253"/>
      <c r="S73" s="253"/>
      <c r="T73" s="253"/>
      <c r="U73" s="253"/>
      <c r="V73" s="251"/>
      <c r="W73" s="251"/>
      <c r="X73" s="251"/>
      <c r="Y73" s="251"/>
      <c r="Z73" s="251"/>
      <c r="AA73" s="251"/>
      <c r="AB73" s="251"/>
      <c r="AC73" s="251"/>
      <c r="AD73" s="251"/>
      <c r="AE73" s="251"/>
      <c r="AF73" s="251"/>
      <c r="AG73" s="251"/>
    </row>
    <row r="74" spans="3:33" ht="12.75" customHeight="1">
      <c r="C74" s="595"/>
      <c r="D74" s="573"/>
      <c r="E74" s="574"/>
      <c r="F74" s="672"/>
      <c r="G74" s="672"/>
      <c r="H74" s="672"/>
      <c r="I74" s="672"/>
      <c r="J74" s="672"/>
      <c r="K74" s="672"/>
      <c r="L74" s="672"/>
      <c r="M74" s="574"/>
      <c r="N74" s="575"/>
      <c r="O74" s="613"/>
      <c r="P74" s="253"/>
      <c r="Q74" s="253"/>
      <c r="R74" s="253"/>
      <c r="S74" s="253"/>
      <c r="T74" s="253"/>
      <c r="U74" s="253"/>
      <c r="V74" s="251"/>
      <c r="W74" s="251"/>
      <c r="X74" s="251"/>
      <c r="Y74" s="251"/>
      <c r="Z74" s="251"/>
      <c r="AA74" s="251"/>
      <c r="AB74" s="251"/>
      <c r="AC74" s="251"/>
      <c r="AD74" s="251"/>
      <c r="AE74" s="251"/>
      <c r="AF74" s="251"/>
      <c r="AG74" s="251"/>
    </row>
    <row r="75" spans="3:33" ht="12.75" customHeight="1">
      <c r="C75" s="595"/>
      <c r="D75" s="573"/>
      <c r="E75" s="574"/>
      <c r="F75" s="672"/>
      <c r="G75" s="672"/>
      <c r="H75" s="672"/>
      <c r="I75" s="672"/>
      <c r="J75" s="672"/>
      <c r="K75" s="672"/>
      <c r="L75" s="672"/>
      <c r="M75" s="574"/>
      <c r="N75" s="575"/>
      <c r="O75" s="613"/>
      <c r="P75" s="253"/>
      <c r="Q75" s="253"/>
      <c r="R75" s="253"/>
      <c r="S75" s="253"/>
      <c r="T75" s="253"/>
      <c r="U75" s="253"/>
      <c r="V75" s="251"/>
      <c r="W75" s="251"/>
      <c r="X75" s="251"/>
      <c r="Y75" s="251"/>
      <c r="Z75" s="251"/>
      <c r="AA75" s="251"/>
      <c r="AB75" s="251"/>
      <c r="AC75" s="251"/>
      <c r="AD75" s="251"/>
      <c r="AE75" s="251"/>
      <c r="AF75" s="251"/>
      <c r="AG75" s="251"/>
    </row>
    <row r="76" spans="3:33" ht="12.75" customHeight="1">
      <c r="C76" s="595"/>
      <c r="D76" s="573"/>
      <c r="E76" s="574"/>
      <c r="F76" s="672"/>
      <c r="G76" s="672"/>
      <c r="H76" s="672"/>
      <c r="I76" s="672"/>
      <c r="J76" s="672"/>
      <c r="K76" s="672"/>
      <c r="L76" s="672"/>
      <c r="M76" s="574"/>
      <c r="N76" s="575"/>
      <c r="O76" s="613"/>
      <c r="P76" s="253"/>
      <c r="Q76" s="253"/>
      <c r="R76" s="253"/>
      <c r="S76" s="253"/>
      <c r="T76" s="253"/>
      <c r="U76" s="253"/>
      <c r="V76" s="251"/>
      <c r="W76" s="251"/>
      <c r="X76" s="251"/>
      <c r="Y76" s="251"/>
      <c r="Z76" s="251"/>
      <c r="AA76" s="251"/>
      <c r="AB76" s="251"/>
      <c r="AC76" s="251"/>
      <c r="AD76" s="251"/>
      <c r="AE76" s="251"/>
      <c r="AF76" s="251"/>
      <c r="AG76" s="251"/>
    </row>
    <row r="77" spans="3:33" ht="12.75" customHeight="1">
      <c r="C77" s="595"/>
      <c r="D77" s="573"/>
      <c r="E77" s="574"/>
      <c r="F77" s="672"/>
      <c r="G77" s="672"/>
      <c r="H77" s="672"/>
      <c r="I77" s="672"/>
      <c r="J77" s="672"/>
      <c r="K77" s="672"/>
      <c r="L77" s="672"/>
      <c r="M77" s="574"/>
      <c r="N77" s="575"/>
      <c r="O77" s="613"/>
      <c r="P77" s="253"/>
      <c r="Q77" s="253"/>
      <c r="R77" s="253"/>
      <c r="S77" s="253"/>
      <c r="T77" s="253"/>
      <c r="U77" s="253"/>
      <c r="V77" s="251"/>
      <c r="W77" s="251"/>
      <c r="X77" s="251"/>
      <c r="Y77" s="251"/>
      <c r="Z77" s="251"/>
      <c r="AA77" s="251"/>
      <c r="AB77" s="251"/>
      <c r="AC77" s="251"/>
      <c r="AD77" s="251"/>
      <c r="AE77" s="251"/>
      <c r="AF77" s="251"/>
      <c r="AG77" s="251"/>
    </row>
    <row r="78" spans="3:33" ht="12.75" customHeight="1">
      <c r="C78" s="595"/>
      <c r="D78" s="573"/>
      <c r="E78" s="574"/>
      <c r="F78" s="672"/>
      <c r="G78" s="672"/>
      <c r="H78" s="672"/>
      <c r="I78" s="672"/>
      <c r="J78" s="672"/>
      <c r="K78" s="672"/>
      <c r="L78" s="672"/>
      <c r="M78" s="574"/>
      <c r="N78" s="575"/>
      <c r="O78" s="613"/>
      <c r="P78" s="253"/>
      <c r="Q78" s="253"/>
      <c r="R78" s="253"/>
      <c r="S78" s="253"/>
      <c r="T78" s="253"/>
      <c r="U78" s="253"/>
      <c r="V78" s="251"/>
      <c r="W78" s="251"/>
      <c r="X78" s="251"/>
      <c r="Y78" s="251"/>
      <c r="Z78" s="251"/>
      <c r="AA78" s="251"/>
      <c r="AB78" s="251"/>
      <c r="AC78" s="251"/>
      <c r="AD78" s="251"/>
      <c r="AE78" s="251"/>
      <c r="AF78" s="251"/>
      <c r="AG78" s="251"/>
    </row>
    <row r="79" spans="3:33" ht="12.75" customHeight="1">
      <c r="C79" s="595"/>
      <c r="D79" s="573"/>
      <c r="E79" s="574"/>
      <c r="F79" s="672"/>
      <c r="G79" s="672"/>
      <c r="H79" s="672"/>
      <c r="I79" s="672"/>
      <c r="J79" s="672"/>
      <c r="K79" s="672"/>
      <c r="L79" s="672"/>
      <c r="M79" s="574"/>
      <c r="N79" s="575"/>
      <c r="O79" s="613"/>
      <c r="P79" s="253"/>
      <c r="Q79" s="253"/>
      <c r="R79" s="253"/>
      <c r="S79" s="253"/>
      <c r="T79" s="253"/>
      <c r="U79" s="253"/>
      <c r="V79" s="251"/>
      <c r="W79" s="251"/>
      <c r="X79" s="251"/>
      <c r="Y79" s="251"/>
      <c r="Z79" s="251"/>
      <c r="AA79" s="251"/>
      <c r="AB79" s="251"/>
      <c r="AC79" s="251"/>
      <c r="AD79" s="251"/>
      <c r="AE79" s="251"/>
      <c r="AF79" s="251"/>
      <c r="AG79" s="251"/>
    </row>
    <row r="80" spans="3:33" ht="12.75" customHeight="1">
      <c r="C80" s="595"/>
      <c r="D80" s="573"/>
      <c r="E80" s="574"/>
      <c r="F80" s="672"/>
      <c r="G80" s="672"/>
      <c r="H80" s="672"/>
      <c r="I80" s="672"/>
      <c r="J80" s="672"/>
      <c r="K80" s="672"/>
      <c r="L80" s="672"/>
      <c r="M80" s="574"/>
      <c r="N80" s="575"/>
      <c r="O80" s="613"/>
      <c r="P80" s="253"/>
      <c r="Q80" s="253"/>
      <c r="R80" s="253"/>
      <c r="S80" s="253"/>
      <c r="T80" s="253"/>
      <c r="U80" s="253"/>
      <c r="V80" s="251"/>
      <c r="W80" s="251"/>
      <c r="X80" s="251"/>
      <c r="Y80" s="251"/>
      <c r="Z80" s="251"/>
      <c r="AA80" s="251"/>
      <c r="AB80" s="251"/>
      <c r="AC80" s="251"/>
      <c r="AD80" s="251"/>
      <c r="AE80" s="251"/>
      <c r="AF80" s="251"/>
      <c r="AG80" s="251"/>
    </row>
    <row r="81" spans="3:33" ht="12.75" customHeight="1">
      <c r="C81" s="595"/>
      <c r="D81" s="573"/>
      <c r="E81" s="574"/>
      <c r="F81" s="672"/>
      <c r="G81" s="672"/>
      <c r="H81" s="672"/>
      <c r="I81" s="672"/>
      <c r="J81" s="672"/>
      <c r="K81" s="672"/>
      <c r="L81" s="672"/>
      <c r="M81" s="574"/>
      <c r="N81" s="575"/>
      <c r="O81" s="613"/>
      <c r="P81" s="253"/>
      <c r="Q81" s="253"/>
      <c r="R81" s="253"/>
      <c r="S81" s="253"/>
      <c r="T81" s="253"/>
      <c r="U81" s="253"/>
      <c r="V81" s="251"/>
      <c r="W81" s="251"/>
      <c r="X81" s="251"/>
      <c r="Y81" s="251"/>
      <c r="Z81" s="251"/>
      <c r="AA81" s="251"/>
      <c r="AB81" s="251"/>
      <c r="AC81" s="251"/>
      <c r="AD81" s="251"/>
      <c r="AE81" s="251"/>
      <c r="AF81" s="251"/>
      <c r="AG81" s="251"/>
    </row>
    <row r="82" spans="3:33" ht="12.75" customHeight="1">
      <c r="C82" s="595"/>
      <c r="D82" s="573"/>
      <c r="E82" s="574"/>
      <c r="F82" s="672"/>
      <c r="G82" s="672"/>
      <c r="H82" s="672"/>
      <c r="I82" s="672"/>
      <c r="J82" s="672"/>
      <c r="K82" s="672"/>
      <c r="L82" s="672"/>
      <c r="M82" s="574"/>
      <c r="N82" s="575"/>
      <c r="O82" s="613"/>
      <c r="P82" s="253"/>
      <c r="Q82" s="253"/>
      <c r="R82" s="253"/>
      <c r="S82" s="253"/>
      <c r="T82" s="253"/>
      <c r="U82" s="253"/>
      <c r="V82" s="251"/>
      <c r="W82" s="251"/>
      <c r="X82" s="251"/>
      <c r="Y82" s="251"/>
      <c r="Z82" s="251"/>
      <c r="AA82" s="251"/>
      <c r="AB82" s="251"/>
      <c r="AC82" s="251"/>
      <c r="AD82" s="251"/>
      <c r="AE82" s="251"/>
      <c r="AF82" s="251"/>
      <c r="AG82" s="251"/>
    </row>
    <row r="83" spans="3:33" ht="12.75" customHeight="1">
      <c r="C83" s="595"/>
      <c r="D83" s="573"/>
      <c r="E83" s="574"/>
      <c r="F83" s="672"/>
      <c r="G83" s="672"/>
      <c r="H83" s="672"/>
      <c r="I83" s="672"/>
      <c r="J83" s="672"/>
      <c r="K83" s="672"/>
      <c r="L83" s="672"/>
      <c r="M83" s="574"/>
      <c r="N83" s="575"/>
      <c r="O83" s="613"/>
      <c r="P83" s="253"/>
      <c r="Q83" s="253"/>
      <c r="R83" s="253"/>
      <c r="S83" s="253"/>
      <c r="T83" s="253"/>
      <c r="U83" s="253"/>
      <c r="V83" s="251"/>
      <c r="W83" s="251"/>
      <c r="X83" s="251"/>
      <c r="Y83" s="251"/>
      <c r="Z83" s="251"/>
      <c r="AA83" s="251"/>
      <c r="AB83" s="251"/>
      <c r="AC83" s="251"/>
      <c r="AD83" s="251"/>
      <c r="AE83" s="251"/>
      <c r="AF83" s="251"/>
      <c r="AG83" s="251"/>
    </row>
    <row r="84" spans="3:33" ht="12.75" customHeight="1">
      <c r="C84" s="595"/>
      <c r="D84" s="573"/>
      <c r="E84" s="574"/>
      <c r="F84" s="672"/>
      <c r="G84" s="672"/>
      <c r="H84" s="672"/>
      <c r="I84" s="672"/>
      <c r="J84" s="672"/>
      <c r="K84" s="672"/>
      <c r="L84" s="672"/>
      <c r="M84" s="574"/>
      <c r="N84" s="575"/>
      <c r="O84" s="613"/>
      <c r="P84" s="253"/>
      <c r="Q84" s="253"/>
      <c r="R84" s="253"/>
      <c r="S84" s="253"/>
      <c r="T84" s="253"/>
      <c r="U84" s="253"/>
      <c r="V84" s="251"/>
      <c r="W84" s="251"/>
      <c r="X84" s="251"/>
      <c r="Y84" s="251"/>
      <c r="Z84" s="251"/>
      <c r="AA84" s="251"/>
      <c r="AB84" s="251"/>
      <c r="AC84" s="251"/>
      <c r="AD84" s="251"/>
      <c r="AE84" s="251"/>
      <c r="AF84" s="251"/>
      <c r="AG84" s="251"/>
    </row>
    <row r="85" spans="3:33" ht="12.75" customHeight="1">
      <c r="C85" s="595"/>
      <c r="D85" s="573"/>
      <c r="E85" s="574"/>
      <c r="F85" s="672"/>
      <c r="G85" s="672"/>
      <c r="H85" s="672"/>
      <c r="I85" s="672"/>
      <c r="J85" s="672"/>
      <c r="K85" s="672"/>
      <c r="L85" s="672"/>
      <c r="M85" s="574"/>
      <c r="N85" s="575"/>
      <c r="O85" s="613"/>
      <c r="P85" s="253"/>
      <c r="Q85" s="253"/>
      <c r="R85" s="253"/>
      <c r="S85" s="253"/>
      <c r="T85" s="253"/>
      <c r="U85" s="253"/>
      <c r="V85" s="251"/>
      <c r="W85" s="251"/>
      <c r="X85" s="251"/>
      <c r="Y85" s="251"/>
      <c r="Z85" s="251"/>
      <c r="AA85" s="251"/>
      <c r="AB85" s="251"/>
      <c r="AC85" s="251"/>
      <c r="AD85" s="251"/>
      <c r="AE85" s="251"/>
      <c r="AF85" s="251"/>
      <c r="AG85" s="251"/>
    </row>
    <row r="86" spans="3:33" ht="12.75" customHeight="1">
      <c r="C86" s="595"/>
      <c r="D86" s="573"/>
      <c r="E86" s="574"/>
      <c r="F86" s="672"/>
      <c r="G86" s="672"/>
      <c r="H86" s="672"/>
      <c r="I86" s="672"/>
      <c r="J86" s="672"/>
      <c r="K86" s="672"/>
      <c r="L86" s="672"/>
      <c r="M86" s="574"/>
      <c r="N86" s="575"/>
      <c r="O86" s="613"/>
      <c r="P86" s="253"/>
      <c r="Q86" s="253"/>
      <c r="R86" s="253"/>
      <c r="S86" s="253"/>
      <c r="T86" s="253"/>
      <c r="U86" s="253"/>
      <c r="V86" s="251"/>
      <c r="W86" s="251"/>
      <c r="X86" s="251"/>
      <c r="Y86" s="251"/>
      <c r="Z86" s="251"/>
      <c r="AA86" s="251"/>
      <c r="AB86" s="251"/>
      <c r="AC86" s="251"/>
      <c r="AD86" s="251"/>
      <c r="AE86" s="251"/>
      <c r="AF86" s="251"/>
      <c r="AG86" s="251"/>
    </row>
    <row r="87" spans="3:33" ht="12.75" customHeight="1">
      <c r="C87" s="595"/>
      <c r="D87" s="573"/>
      <c r="E87" s="574"/>
      <c r="F87" s="672"/>
      <c r="G87" s="672"/>
      <c r="H87" s="672"/>
      <c r="I87" s="672"/>
      <c r="J87" s="672"/>
      <c r="K87" s="672"/>
      <c r="L87" s="672"/>
      <c r="M87" s="574"/>
      <c r="N87" s="575"/>
      <c r="O87" s="613"/>
      <c r="P87" s="253"/>
      <c r="Q87" s="253"/>
      <c r="R87" s="253"/>
      <c r="S87" s="253"/>
      <c r="T87" s="253"/>
      <c r="U87" s="253"/>
      <c r="V87" s="251"/>
      <c r="W87" s="251"/>
      <c r="X87" s="251"/>
      <c r="Y87" s="251"/>
      <c r="Z87" s="251"/>
      <c r="AA87" s="251"/>
      <c r="AB87" s="251"/>
      <c r="AC87" s="251"/>
      <c r="AD87" s="251"/>
      <c r="AE87" s="251"/>
      <c r="AF87" s="251"/>
      <c r="AG87" s="251"/>
    </row>
    <row r="88" spans="3:33" ht="12.75" customHeight="1">
      <c r="C88" s="595"/>
      <c r="D88" s="573"/>
      <c r="E88" s="574"/>
      <c r="F88" s="672"/>
      <c r="G88" s="672"/>
      <c r="H88" s="672"/>
      <c r="I88" s="672"/>
      <c r="J88" s="672"/>
      <c r="K88" s="672"/>
      <c r="L88" s="672"/>
      <c r="M88" s="574"/>
      <c r="N88" s="575"/>
      <c r="O88" s="613"/>
      <c r="P88" s="253"/>
      <c r="Q88" s="253"/>
      <c r="R88" s="253"/>
      <c r="S88" s="253"/>
      <c r="T88" s="253"/>
      <c r="U88" s="253"/>
      <c r="V88" s="251"/>
      <c r="W88" s="251"/>
      <c r="X88" s="251"/>
      <c r="Y88" s="251"/>
      <c r="Z88" s="251"/>
      <c r="AA88" s="251"/>
      <c r="AB88" s="251"/>
      <c r="AC88" s="251"/>
      <c r="AD88" s="251"/>
      <c r="AE88" s="251"/>
      <c r="AF88" s="251"/>
      <c r="AG88" s="251"/>
    </row>
    <row r="89" spans="3:33" ht="12.75" customHeight="1">
      <c r="C89" s="595"/>
      <c r="D89" s="573"/>
      <c r="E89" s="574"/>
      <c r="F89" s="672"/>
      <c r="G89" s="672"/>
      <c r="H89" s="672"/>
      <c r="I89" s="672"/>
      <c r="J89" s="672"/>
      <c r="K89" s="672"/>
      <c r="L89" s="672"/>
      <c r="M89" s="574"/>
      <c r="N89" s="575"/>
      <c r="O89" s="613"/>
      <c r="P89" s="253"/>
      <c r="Q89" s="253"/>
      <c r="R89" s="253"/>
      <c r="S89" s="253"/>
      <c r="T89" s="253"/>
      <c r="U89" s="253"/>
      <c r="V89" s="251"/>
      <c r="W89" s="251"/>
      <c r="X89" s="251"/>
      <c r="Y89" s="251"/>
      <c r="Z89" s="251"/>
      <c r="AA89" s="251"/>
      <c r="AB89" s="251"/>
      <c r="AC89" s="251"/>
      <c r="AD89" s="251"/>
      <c r="AE89" s="251"/>
      <c r="AF89" s="251"/>
      <c r="AG89" s="251"/>
    </row>
    <row r="90" spans="3:33" ht="12.75" customHeight="1">
      <c r="C90" s="595"/>
      <c r="D90" s="677"/>
      <c r="E90" s="680"/>
      <c r="F90" s="680"/>
      <c r="G90" s="680"/>
      <c r="H90" s="680"/>
      <c r="I90" s="680"/>
      <c r="J90" s="680"/>
      <c r="K90" s="680"/>
      <c r="L90" s="680"/>
      <c r="M90" s="680"/>
      <c r="N90" s="679"/>
      <c r="O90" s="613"/>
      <c r="P90" s="253"/>
      <c r="Q90" s="253"/>
      <c r="R90" s="253"/>
      <c r="S90" s="253"/>
      <c r="T90" s="253"/>
      <c r="U90" s="253"/>
      <c r="V90" s="251"/>
      <c r="W90" s="251"/>
      <c r="X90" s="251"/>
      <c r="Y90" s="251"/>
      <c r="Z90" s="251"/>
      <c r="AA90" s="251"/>
      <c r="AB90" s="251"/>
      <c r="AC90" s="251"/>
      <c r="AD90" s="251"/>
      <c r="AE90" s="251"/>
      <c r="AF90" s="251"/>
      <c r="AG90" s="251"/>
    </row>
    <row r="91" spans="3:33" ht="12.75" customHeight="1">
      <c r="C91" s="681"/>
      <c r="D91" s="683"/>
      <c r="E91" s="683"/>
      <c r="F91" s="683"/>
      <c r="G91" s="683"/>
      <c r="H91" s="683"/>
      <c r="I91" s="683"/>
      <c r="J91" s="683"/>
      <c r="K91" s="683"/>
      <c r="L91" s="683"/>
      <c r="M91" s="683"/>
      <c r="N91" s="683"/>
      <c r="O91" s="684"/>
      <c r="P91" s="223"/>
      <c r="Q91" s="223"/>
      <c r="R91" s="223"/>
      <c r="S91" s="223"/>
      <c r="T91" s="223"/>
      <c r="U91" s="223"/>
    </row>
    <row r="92" spans="3:33" ht="12.75" customHeight="1">
      <c r="C92" s="223"/>
      <c r="D92" s="571"/>
      <c r="E92" s="571"/>
      <c r="F92" s="571"/>
      <c r="G92" s="571"/>
      <c r="H92" s="571"/>
      <c r="I92" s="571"/>
      <c r="J92" s="571"/>
      <c r="K92" s="571"/>
      <c r="L92" s="571"/>
      <c r="M92" s="571"/>
      <c r="N92" s="571"/>
      <c r="O92" s="571"/>
      <c r="P92" s="223"/>
      <c r="Q92" s="223"/>
      <c r="R92" s="223"/>
      <c r="S92" s="223"/>
      <c r="T92" s="223"/>
      <c r="U92" s="223"/>
    </row>
    <row r="93" spans="3:33" ht="12.75" customHeight="1">
      <c r="C93" s="223"/>
      <c r="D93" s="571"/>
      <c r="E93" s="571"/>
      <c r="F93" s="571"/>
      <c r="G93" s="571"/>
      <c r="H93" s="571"/>
      <c r="I93" s="571"/>
      <c r="J93" s="571"/>
      <c r="K93" s="571"/>
      <c r="L93" s="571"/>
      <c r="M93" s="571"/>
      <c r="N93" s="571"/>
      <c r="O93" s="571"/>
      <c r="P93" s="223"/>
      <c r="Q93" s="223"/>
      <c r="R93" s="223"/>
      <c r="S93" s="223"/>
      <c r="T93" s="223"/>
      <c r="U93" s="223"/>
    </row>
    <row r="94" spans="3:33" ht="12.75" customHeight="1">
      <c r="C94" s="223"/>
      <c r="D94" s="571"/>
      <c r="E94" s="571"/>
      <c r="F94" s="571"/>
      <c r="G94" s="571"/>
      <c r="H94" s="571"/>
      <c r="I94" s="571"/>
      <c r="J94" s="571"/>
      <c r="K94" s="571"/>
      <c r="L94" s="571"/>
      <c r="M94" s="571"/>
      <c r="N94" s="571"/>
      <c r="O94" s="571"/>
      <c r="P94" s="223"/>
      <c r="Q94" s="223"/>
      <c r="R94" s="223"/>
      <c r="S94" s="223"/>
      <c r="T94" s="223"/>
      <c r="U94" s="223"/>
    </row>
    <row r="95" spans="3:33" ht="12.75" customHeight="1">
      <c r="C95" s="223"/>
      <c r="D95" s="223"/>
      <c r="E95" s="223"/>
      <c r="F95" s="223"/>
      <c r="G95" s="223"/>
      <c r="H95" s="223"/>
      <c r="I95" s="223"/>
      <c r="J95" s="223"/>
      <c r="K95" s="223"/>
      <c r="L95" s="223"/>
      <c r="M95" s="223"/>
      <c r="N95" s="223"/>
      <c r="O95" s="223"/>
      <c r="P95" s="223"/>
      <c r="Q95" s="223"/>
      <c r="R95" s="223"/>
      <c r="S95" s="223"/>
      <c r="T95" s="223"/>
      <c r="U95" s="223"/>
    </row>
    <row r="96" spans="3:33" ht="12.75" customHeight="1">
      <c r="C96" s="223"/>
      <c r="D96" s="223"/>
      <c r="E96" s="223"/>
      <c r="F96" s="223"/>
      <c r="G96" s="223"/>
      <c r="H96" s="223"/>
      <c r="I96" s="223"/>
      <c r="J96" s="223"/>
      <c r="K96" s="223"/>
      <c r="L96" s="223"/>
      <c r="M96" s="223"/>
      <c r="N96" s="223"/>
      <c r="O96" s="223"/>
      <c r="P96" s="223"/>
      <c r="Q96" s="223"/>
      <c r="R96" s="223"/>
      <c r="S96" s="223"/>
      <c r="T96" s="223"/>
      <c r="U96" s="223"/>
    </row>
    <row r="97" spans="3:21" ht="12.75" customHeight="1">
      <c r="C97" s="223"/>
      <c r="D97" s="223"/>
      <c r="E97" s="223"/>
      <c r="F97" s="223"/>
      <c r="G97" s="223"/>
      <c r="H97" s="223"/>
      <c r="I97" s="223"/>
      <c r="J97" s="223"/>
      <c r="K97" s="223"/>
      <c r="L97" s="223"/>
      <c r="M97" s="223"/>
      <c r="N97" s="223"/>
      <c r="O97" s="223"/>
      <c r="P97" s="223"/>
      <c r="Q97" s="223"/>
      <c r="R97" s="223"/>
      <c r="S97" s="223"/>
      <c r="T97" s="223"/>
      <c r="U97" s="223"/>
    </row>
    <row r="98" spans="3:21" ht="12.75" customHeight="1">
      <c r="C98" s="223"/>
      <c r="D98" s="223"/>
      <c r="E98" s="223"/>
      <c r="F98" s="223"/>
      <c r="G98" s="223"/>
      <c r="H98" s="223"/>
      <c r="I98" s="223"/>
      <c r="J98" s="223"/>
      <c r="K98" s="223"/>
      <c r="L98" s="223"/>
      <c r="M98" s="223"/>
      <c r="N98" s="223"/>
      <c r="O98" s="223"/>
      <c r="P98" s="223"/>
      <c r="Q98" s="223"/>
      <c r="R98" s="223"/>
      <c r="S98" s="223"/>
      <c r="T98" s="223"/>
      <c r="U98" s="223"/>
    </row>
    <row r="99" spans="3:21" ht="12.75" customHeight="1">
      <c r="C99" s="223"/>
      <c r="D99" s="223"/>
      <c r="E99" s="223"/>
      <c r="F99" s="223"/>
      <c r="G99" s="223"/>
      <c r="H99" s="223"/>
      <c r="I99" s="223"/>
      <c r="J99" s="223"/>
      <c r="K99" s="223"/>
      <c r="L99" s="223"/>
      <c r="M99" s="223"/>
      <c r="N99" s="223"/>
      <c r="O99" s="223"/>
      <c r="P99" s="223"/>
      <c r="Q99" s="223"/>
      <c r="R99" s="223"/>
      <c r="S99" s="223"/>
      <c r="T99" s="223"/>
      <c r="U99" s="223"/>
    </row>
    <row r="100" spans="3:21" ht="12.75" customHeight="1">
      <c r="C100" s="223"/>
      <c r="D100" s="223"/>
      <c r="E100" s="223"/>
      <c r="F100" s="223"/>
      <c r="G100" s="223"/>
      <c r="H100" s="223"/>
      <c r="I100" s="223"/>
      <c r="J100" s="223"/>
      <c r="K100" s="223"/>
      <c r="L100" s="223"/>
      <c r="M100" s="223"/>
      <c r="N100" s="223"/>
      <c r="O100" s="223"/>
      <c r="P100" s="223"/>
      <c r="Q100" s="223"/>
      <c r="R100" s="223"/>
      <c r="S100" s="223"/>
      <c r="T100" s="223"/>
      <c r="U100" s="223"/>
    </row>
    <row r="101" spans="3:21" ht="12.75" customHeight="1"/>
    <row r="102" spans="3:21" ht="12.75" customHeight="1"/>
    <row r="103" spans="3:21" ht="12.75" customHeight="1"/>
    <row r="104" spans="3:21" ht="12.75" customHeight="1"/>
    <row r="105" spans="3:21" ht="12.75" customHeight="1"/>
    <row r="106" spans="3:21" ht="12.75" customHeight="1"/>
    <row r="107" spans="3:21" ht="12.75" customHeight="1"/>
    <row r="108" spans="3:21" ht="12.75" customHeight="1"/>
    <row r="109" spans="3:21" ht="12.75" customHeight="1"/>
    <row r="110" spans="3:21" ht="12.75" customHeight="1"/>
    <row r="111" spans="3:21" ht="12.75" customHeight="1"/>
    <row r="112" spans="3:21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spans="5:11" ht="12.75" customHeight="1"/>
    <row r="194" spans="5:11" ht="12.75" customHeight="1"/>
    <row r="195" spans="5:11" ht="12.75" customHeight="1">
      <c r="E195" s="121"/>
      <c r="F195" s="121"/>
      <c r="G195" s="121"/>
      <c r="H195" s="121"/>
      <c r="I195" s="121"/>
      <c r="J195" s="121"/>
      <c r="K195" s="121"/>
    </row>
    <row r="196" spans="5:11" ht="12.75" customHeight="1"/>
    <row r="197" spans="5:11" ht="12.75" customHeight="1"/>
    <row r="198" spans="5:11" ht="12.75" customHeight="1"/>
    <row r="199" spans="5:11" ht="12.75" customHeight="1"/>
    <row r="200" spans="5:11" ht="12.75" customHeight="1"/>
    <row r="201" spans="5:11" ht="12.75" customHeight="1"/>
    <row r="202" spans="5:11" ht="12.75" customHeight="1"/>
    <row r="203" spans="5:11" ht="12.75" customHeight="1"/>
    <row r="204" spans="5:11" ht="12.75" customHeight="1"/>
    <row r="205" spans="5:11" ht="12.75" customHeight="1"/>
    <row r="206" spans="5:11" ht="12.75" customHeight="1"/>
    <row r="207" spans="5:11" ht="12.75" customHeight="1"/>
    <row r="208" spans="5:11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2">
    <mergeCell ref="D2:N2"/>
    <mergeCell ref="E4:G4"/>
    <mergeCell ref="I4:M4"/>
    <mergeCell ref="E6:G6"/>
    <mergeCell ref="E8:G8"/>
    <mergeCell ref="E9:G9"/>
    <mergeCell ref="E10:G10"/>
    <mergeCell ref="E12:G12"/>
    <mergeCell ref="E13:G13"/>
    <mergeCell ref="E15:G15"/>
    <mergeCell ref="E16:G16"/>
    <mergeCell ref="E17:G17"/>
    <mergeCell ref="E18:G18"/>
    <mergeCell ref="E20:G20"/>
    <mergeCell ref="E22:G22"/>
    <mergeCell ref="E23:G23"/>
    <mergeCell ref="E26:G26"/>
    <mergeCell ref="E28:G28"/>
    <mergeCell ref="E29:G29"/>
    <mergeCell ref="E30:G30"/>
    <mergeCell ref="E31:G31"/>
    <mergeCell ref="E44:G44"/>
    <mergeCell ref="E45:G45"/>
    <mergeCell ref="E46:G46"/>
    <mergeCell ref="E47:G47"/>
    <mergeCell ref="E32:G32"/>
    <mergeCell ref="E34:G34"/>
    <mergeCell ref="E36:G36"/>
    <mergeCell ref="E37:G37"/>
    <mergeCell ref="E38:G38"/>
    <mergeCell ref="E41:G41"/>
    <mergeCell ref="E43:G43"/>
  </mergeCells>
  <printOptions horizontalCentered="1" verticalCentered="1"/>
  <pageMargins left="0" right="0" top="0" bottom="0" header="0" footer="0"/>
  <pageSetup paperSize="9" orientation="landscape"/>
  <rowBreaks count="1" manualBreakCount="1">
    <brk id="48" man="1"/>
  </row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0000"/>
  </sheetPr>
  <dimension ref="A1:L1000"/>
  <sheetViews>
    <sheetView showGridLines="0" workbookViewId="0">
      <pane xSplit="48" ySplit="172" topLeftCell="AW173" activePane="bottomRight" state="frozen"/>
      <selection pane="topRight" activeCell="AW1" sqref="AW1"/>
      <selection pane="bottomLeft" activeCell="A173" sqref="A173"/>
      <selection pane="bottomRight" activeCell="AW173" sqref="AW173"/>
    </sheetView>
  </sheetViews>
  <sheetFormatPr baseColWidth="10" defaultColWidth="14.42578125" defaultRowHeight="15" customHeight="1"/>
  <cols>
    <col min="1" max="1" width="10.7109375" hidden="1" customWidth="1"/>
    <col min="2" max="2" width="5.7109375" customWidth="1"/>
    <col min="3" max="3" width="10.7109375" customWidth="1"/>
    <col min="4" max="4" width="18.85546875" customWidth="1"/>
    <col min="5" max="5" width="10.7109375" customWidth="1"/>
    <col min="6" max="6" width="19.28515625" customWidth="1"/>
    <col min="7" max="7" width="10.7109375" customWidth="1"/>
    <col min="8" max="8" width="17.140625" customWidth="1"/>
    <col min="9" max="49" width="10.7109375" customWidth="1"/>
  </cols>
  <sheetData>
    <row r="1" spans="3:10" ht="12.75" hidden="1" customHeight="1"/>
    <row r="2" spans="3:10" ht="12.75" hidden="1" customHeight="1">
      <c r="C2" s="4" t="s">
        <v>506</v>
      </c>
    </row>
    <row r="3" spans="3:10" ht="12.75" hidden="1" customHeight="1"/>
    <row r="4" spans="3:10" ht="12.75" hidden="1" customHeight="1">
      <c r="J4" s="640" t="s">
        <v>507</v>
      </c>
    </row>
    <row r="5" spans="3:10" ht="12.75" hidden="1" customHeight="1">
      <c r="D5" s="640" t="s">
        <v>508</v>
      </c>
      <c r="F5" s="640" t="s">
        <v>509</v>
      </c>
      <c r="H5" s="640" t="s">
        <v>510</v>
      </c>
      <c r="J5" s="641">
        <f>+INICIO!J5</f>
        <v>2020</v>
      </c>
    </row>
    <row r="6" spans="3:10" ht="12.75" hidden="1" customHeight="1">
      <c r="D6" s="4" t="s">
        <v>1</v>
      </c>
      <c r="F6" s="4" t="s">
        <v>5</v>
      </c>
      <c r="H6" s="4" t="s">
        <v>17</v>
      </c>
      <c r="J6" s="641">
        <f>+DATOS!I5</f>
        <v>2019</v>
      </c>
    </row>
    <row r="7" spans="3:10" ht="12.75" hidden="1" customHeight="1">
      <c r="D7" s="4" t="s">
        <v>2</v>
      </c>
      <c r="F7" s="4" t="s">
        <v>6</v>
      </c>
      <c r="H7" s="4" t="s">
        <v>18</v>
      </c>
      <c r="J7" s="641">
        <f>+DATOS!J5</f>
        <v>2018</v>
      </c>
    </row>
    <row r="8" spans="3:10" ht="12.75" hidden="1" customHeight="1">
      <c r="D8" s="4" t="s">
        <v>3</v>
      </c>
      <c r="F8" s="4" t="s">
        <v>511</v>
      </c>
      <c r="H8" s="4" t="s">
        <v>22</v>
      </c>
      <c r="J8" s="641">
        <f>+DATOS!K5</f>
        <v>2017</v>
      </c>
    </row>
    <row r="9" spans="3:10" ht="12.75" hidden="1" customHeight="1">
      <c r="F9" s="4" t="s">
        <v>7</v>
      </c>
      <c r="J9" s="641">
        <f>+DATOS!L5</f>
        <v>2016</v>
      </c>
    </row>
    <row r="10" spans="3:10" ht="12.75" hidden="1" customHeight="1">
      <c r="F10" s="4" t="s">
        <v>9</v>
      </c>
      <c r="J10" s="641"/>
    </row>
    <row r="11" spans="3:10" ht="12.75" hidden="1" customHeight="1">
      <c r="F11" s="4" t="s">
        <v>10</v>
      </c>
    </row>
    <row r="12" spans="3:10" ht="12.75" hidden="1" customHeight="1"/>
    <row r="13" spans="3:10" ht="12.75" hidden="1" customHeight="1"/>
    <row r="14" spans="3:10" ht="12.75" hidden="1" customHeight="1"/>
    <row r="15" spans="3:10" ht="12.75" hidden="1" customHeight="1"/>
    <row r="16" spans="3:10" ht="12.75" hidden="1" customHeight="1"/>
    <row r="17" spans="3:12" ht="12.75" hidden="1" customHeight="1">
      <c r="D17" s="640" t="s">
        <v>512</v>
      </c>
      <c r="F17" s="640" t="s">
        <v>513</v>
      </c>
    </row>
    <row r="18" spans="3:12" ht="12.75" hidden="1" customHeight="1">
      <c r="D18" s="4" t="s">
        <v>29</v>
      </c>
      <c r="F18" s="4" t="s">
        <v>29</v>
      </c>
      <c r="H18" s="48">
        <f ca="1">+TODAY()</f>
        <v>45936</v>
      </c>
    </row>
    <row r="19" spans="3:12" ht="12.75" hidden="1" customHeight="1">
      <c r="D19" s="4" t="s">
        <v>37</v>
      </c>
      <c r="F19" s="4" t="s">
        <v>32</v>
      </c>
    </row>
    <row r="20" spans="3:12" ht="12.75" hidden="1" customHeight="1">
      <c r="D20" s="4" t="s">
        <v>38</v>
      </c>
      <c r="F20" s="4" t="s">
        <v>33</v>
      </c>
    </row>
    <row r="21" spans="3:12" ht="12.75" hidden="1" customHeight="1">
      <c r="D21" s="4" t="s">
        <v>40</v>
      </c>
      <c r="F21" s="4" t="s">
        <v>34</v>
      </c>
    </row>
    <row r="22" spans="3:12" ht="12.75" hidden="1" customHeight="1">
      <c r="D22" s="4" t="s">
        <v>42</v>
      </c>
    </row>
    <row r="23" spans="3:12" ht="12.75" hidden="1" customHeight="1">
      <c r="D23" s="4" t="s">
        <v>9</v>
      </c>
      <c r="J23" s="24"/>
    </row>
    <row r="24" spans="3:12" ht="12.75" hidden="1" customHeight="1">
      <c r="J24" s="24"/>
    </row>
    <row r="25" spans="3:12" ht="12.75" hidden="1" customHeight="1">
      <c r="J25" s="24"/>
    </row>
    <row r="26" spans="3:12" ht="12.75" customHeight="1">
      <c r="J26" s="24"/>
    </row>
    <row r="27" spans="3:12" ht="12.75" customHeight="1">
      <c r="C27" s="24"/>
      <c r="D27" s="24"/>
      <c r="E27" s="24"/>
      <c r="J27" s="24"/>
      <c r="K27" s="24"/>
      <c r="L27" s="24"/>
    </row>
    <row r="28" spans="3:12" ht="12.75" customHeight="1">
      <c r="C28" s="24"/>
      <c r="D28" s="24"/>
      <c r="E28" s="24"/>
      <c r="J28" s="24"/>
      <c r="K28" s="24"/>
      <c r="L28" s="24"/>
    </row>
    <row r="29" spans="3:12" ht="12.75" customHeight="1">
      <c r="C29" s="24"/>
      <c r="D29" s="24"/>
      <c r="E29" s="24"/>
      <c r="J29" s="24"/>
      <c r="K29" s="24"/>
      <c r="L29" s="24"/>
    </row>
    <row r="30" spans="3:12" ht="12.75" customHeight="1">
      <c r="C30" s="24"/>
      <c r="D30" s="24"/>
      <c r="E30" s="24"/>
      <c r="J30" s="24"/>
      <c r="K30" s="24"/>
      <c r="L30" s="24"/>
    </row>
    <row r="31" spans="3:12" ht="12.75" customHeight="1">
      <c r="C31" s="24"/>
      <c r="D31" s="24"/>
      <c r="E31" s="24"/>
      <c r="J31" s="24"/>
      <c r="K31" s="24"/>
      <c r="L31" s="24"/>
    </row>
    <row r="32" spans="3:12" ht="12.75" customHeight="1">
      <c r="C32" s="24"/>
      <c r="D32" s="24"/>
      <c r="E32" s="24"/>
      <c r="J32" s="24"/>
      <c r="K32" s="24"/>
      <c r="L32" s="24"/>
    </row>
    <row r="33" spans="3:12" ht="12.75" customHeight="1">
      <c r="C33" s="24"/>
      <c r="D33" s="24"/>
      <c r="E33" s="24"/>
      <c r="F33" s="24"/>
      <c r="G33" s="24"/>
      <c r="H33" s="24"/>
      <c r="I33" s="24"/>
      <c r="J33" s="24"/>
      <c r="K33" s="24"/>
      <c r="L33" s="24"/>
    </row>
    <row r="34" spans="3:12" ht="12.75" customHeight="1">
      <c r="C34" s="24"/>
      <c r="D34" s="24"/>
      <c r="E34" s="24"/>
      <c r="F34" s="24"/>
      <c r="G34" s="24"/>
      <c r="H34" s="24"/>
      <c r="I34" s="24"/>
      <c r="J34" s="24"/>
      <c r="K34" s="24"/>
      <c r="L34" s="24"/>
    </row>
    <row r="35" spans="3:12" ht="12.75" customHeight="1">
      <c r="C35" s="24"/>
      <c r="D35" s="24"/>
      <c r="E35" s="24"/>
      <c r="J35" s="24"/>
      <c r="K35" s="24"/>
      <c r="L35" s="24"/>
    </row>
    <row r="36" spans="3:12" ht="12.75" customHeight="1">
      <c r="C36" s="24"/>
      <c r="D36" s="24"/>
      <c r="E36" s="24"/>
      <c r="J36" s="24"/>
      <c r="K36" s="24"/>
      <c r="L36" s="24"/>
    </row>
    <row r="37" spans="3:12" ht="12.75" customHeight="1">
      <c r="C37" s="24"/>
      <c r="D37" s="24"/>
      <c r="E37" s="24"/>
      <c r="J37" s="24"/>
      <c r="K37" s="24"/>
      <c r="L37" s="24"/>
    </row>
    <row r="38" spans="3:12" ht="12.75" customHeight="1">
      <c r="C38" s="24"/>
      <c r="D38" s="24"/>
      <c r="E38" s="24"/>
      <c r="J38" s="24"/>
      <c r="K38" s="24"/>
      <c r="L38" s="24"/>
    </row>
    <row r="39" spans="3:12" ht="12.75" customHeight="1">
      <c r="C39" s="24"/>
      <c r="D39" s="24"/>
      <c r="E39" s="24"/>
      <c r="H39" s="644">
        <f ca="1">+YEAR(H18)</f>
        <v>2025</v>
      </c>
      <c r="J39" s="24"/>
      <c r="K39" s="24"/>
      <c r="L39" s="24"/>
    </row>
    <row r="40" spans="3:12" ht="12.75" customHeight="1">
      <c r="C40" s="24"/>
      <c r="D40" s="24"/>
      <c r="E40" s="24"/>
      <c r="J40" s="24"/>
      <c r="K40" s="24"/>
      <c r="L40" s="24"/>
    </row>
    <row r="41" spans="3:12" ht="12.75" customHeight="1">
      <c r="C41" s="24"/>
      <c r="D41" s="24"/>
      <c r="E41" s="24"/>
      <c r="J41" s="24"/>
      <c r="K41" s="24"/>
      <c r="L41" s="24"/>
    </row>
    <row r="42" spans="3:12" ht="12.75" customHeight="1">
      <c r="C42" s="24"/>
      <c r="D42" s="24"/>
      <c r="E42" s="24"/>
      <c r="J42" s="24"/>
      <c r="K42" s="24"/>
      <c r="L42" s="24"/>
    </row>
    <row r="43" spans="3:12" ht="12.75" customHeight="1">
      <c r="C43" s="24"/>
      <c r="D43" s="24"/>
      <c r="E43" s="24"/>
      <c r="J43" s="24"/>
      <c r="K43" s="24"/>
      <c r="L43" s="24"/>
    </row>
    <row r="44" spans="3:12" ht="12.75" customHeight="1">
      <c r="C44" s="24"/>
      <c r="D44" s="24"/>
      <c r="E44" s="24"/>
      <c r="J44" s="24"/>
      <c r="K44" s="24"/>
      <c r="L44" s="24"/>
    </row>
    <row r="45" spans="3:12" ht="12.75" customHeight="1">
      <c r="C45" s="24"/>
      <c r="D45" s="24"/>
      <c r="E45" s="24"/>
      <c r="J45" s="24"/>
      <c r="K45" s="24"/>
      <c r="L45" s="24"/>
    </row>
    <row r="46" spans="3:12" ht="12.75" customHeight="1">
      <c r="C46" s="24"/>
      <c r="D46" s="24"/>
      <c r="E46" s="24"/>
      <c r="F46" s="836"/>
      <c r="G46" s="690"/>
      <c r="H46" s="690"/>
      <c r="I46" s="690"/>
      <c r="J46" s="24"/>
      <c r="K46" s="24"/>
      <c r="L46" s="24"/>
    </row>
    <row r="47" spans="3:12" ht="12.75" customHeight="1">
      <c r="C47" s="24"/>
      <c r="D47" s="24"/>
      <c r="E47" s="24"/>
      <c r="J47" s="24"/>
      <c r="K47" s="24"/>
      <c r="L47" s="24"/>
    </row>
    <row r="48" spans="3:12" ht="12.75" customHeight="1">
      <c r="C48" s="24"/>
      <c r="D48" s="24"/>
      <c r="E48" s="24"/>
      <c r="J48" s="24"/>
      <c r="K48" s="24"/>
      <c r="L48" s="24"/>
    </row>
    <row r="49" spans="3:12" ht="12.75" customHeight="1">
      <c r="C49" s="24"/>
      <c r="D49" s="24"/>
      <c r="E49" s="24"/>
      <c r="J49" s="24"/>
      <c r="K49" s="24"/>
      <c r="L49" s="24"/>
    </row>
    <row r="50" spans="3:12" ht="12.75" customHeight="1">
      <c r="C50" s="24"/>
      <c r="D50" s="24"/>
      <c r="E50" s="24"/>
      <c r="F50" s="24"/>
      <c r="G50" s="24"/>
      <c r="H50" s="24"/>
      <c r="I50" s="24"/>
      <c r="J50" s="24"/>
      <c r="K50" s="24"/>
      <c r="L50" s="24"/>
    </row>
    <row r="51" spans="3:12" ht="12.75" customHeight="1">
      <c r="C51" s="24"/>
      <c r="D51" s="24"/>
      <c r="E51" s="24"/>
      <c r="F51" s="24"/>
      <c r="G51" s="24"/>
      <c r="H51" s="24"/>
      <c r="I51" s="24"/>
      <c r="J51" s="24"/>
      <c r="K51" s="24"/>
      <c r="L51" s="24"/>
    </row>
    <row r="52" spans="3:12" ht="12.75" customHeight="1">
      <c r="C52" s="24"/>
      <c r="D52" s="24"/>
      <c r="E52" s="24"/>
      <c r="F52" s="24"/>
      <c r="G52" s="24"/>
      <c r="H52" s="24"/>
      <c r="I52" s="24"/>
      <c r="K52" s="24"/>
      <c r="L52" s="24"/>
    </row>
    <row r="53" spans="3:12" ht="12.75" customHeight="1">
      <c r="C53" s="24"/>
      <c r="D53" s="24"/>
      <c r="E53" s="24"/>
      <c r="F53" s="24"/>
      <c r="G53" s="24"/>
      <c r="H53" s="24"/>
      <c r="I53" s="24"/>
      <c r="K53" s="24"/>
      <c r="L53" s="24"/>
    </row>
    <row r="54" spans="3:12" ht="12.75" customHeight="1">
      <c r="C54" s="24"/>
      <c r="D54" s="24"/>
      <c r="E54" s="24"/>
      <c r="F54" s="24"/>
      <c r="G54" s="24"/>
      <c r="H54" s="24"/>
      <c r="I54" s="24"/>
      <c r="K54" s="24"/>
      <c r="L54" s="24"/>
    </row>
    <row r="55" spans="3:12" ht="12.75" customHeight="1">
      <c r="C55" s="24"/>
      <c r="D55" s="24"/>
      <c r="E55" s="24"/>
      <c r="F55" s="24"/>
      <c r="G55" s="24"/>
      <c r="H55" s="24"/>
      <c r="I55" s="24"/>
      <c r="K55" s="24"/>
      <c r="L55" s="24"/>
    </row>
    <row r="56" spans="3:12" ht="12.75" customHeight="1">
      <c r="C56" s="24"/>
      <c r="D56" s="24"/>
      <c r="E56" s="24"/>
    </row>
    <row r="57" spans="3:12" ht="12.75" customHeight="1">
      <c r="C57" s="24"/>
      <c r="D57" s="24"/>
      <c r="E57" s="24"/>
    </row>
    <row r="58" spans="3:12" ht="12.75" customHeight="1"/>
    <row r="59" spans="3:12" ht="12.75" customHeight="1"/>
    <row r="60" spans="3:12" ht="12.75" customHeight="1"/>
    <row r="61" spans="3:12" ht="12.75" customHeight="1"/>
    <row r="62" spans="3:12" ht="12.75" customHeight="1"/>
    <row r="63" spans="3:12" ht="12.75" customHeight="1"/>
    <row r="64" spans="3:12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">
    <mergeCell ref="F46:I46"/>
  </mergeCells>
  <pageMargins left="0.75" right="0.75" top="1" bottom="1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35</vt:i4>
      </vt:variant>
    </vt:vector>
  </HeadingPairs>
  <TitlesOfParts>
    <vt:vector size="44" baseType="lpstr">
      <vt:lpstr>INICIO</vt:lpstr>
      <vt:lpstr>DATOS</vt:lpstr>
      <vt:lpstr>Calc1</vt:lpstr>
      <vt:lpstr>Análisis</vt:lpstr>
      <vt:lpstr>Hoja1</vt:lpstr>
      <vt:lpstr>20Ratios</vt:lpstr>
      <vt:lpstr>Resumen Balance</vt:lpstr>
      <vt:lpstr>Resumen Ratios</vt:lpstr>
      <vt:lpstr>SB</vt:lpstr>
      <vt:lpstr>ACTIVIDAD</vt:lpstr>
      <vt:lpstr>ACTIVOr1</vt:lpstr>
      <vt:lpstr>analisisbalances</vt:lpstr>
      <vt:lpstr>añobalance</vt:lpstr>
      <vt:lpstr>arribaa2</vt:lpstr>
      <vt:lpstr>ARRIBAAR</vt:lpstr>
      <vt:lpstr>arribaDATOS</vt:lpstr>
      <vt:lpstr>arribaR1</vt:lpstr>
      <vt:lpstr>arribaR2</vt:lpstr>
      <vt:lpstr>balance</vt:lpstr>
      <vt:lpstr>balances</vt:lpstr>
      <vt:lpstr>circulante</vt:lpstr>
      <vt:lpstr>datosbalances</vt:lpstr>
      <vt:lpstr>FLUJOSCAJA</vt:lpstr>
      <vt:lpstr>fondomaniobra</vt:lpstr>
      <vt:lpstr>GARANTIA</vt:lpstr>
      <vt:lpstr>info1</vt:lpstr>
      <vt:lpstr>info1a</vt:lpstr>
      <vt:lpstr>iniciohoja</vt:lpstr>
      <vt:lpstr>inmovilizado</vt:lpstr>
      <vt:lpstr>liquidez</vt:lpstr>
      <vt:lpstr>nota</vt:lpstr>
      <vt:lpstr>objetivosab</vt:lpstr>
      <vt:lpstr>otrosdatos</vt:lpstr>
      <vt:lpstr>pasivocorriente</vt:lpstr>
      <vt:lpstr>pasivonocorriente</vt:lpstr>
      <vt:lpstr>PASIVONONCURRENT</vt:lpstr>
      <vt:lpstr>patrimonion</vt:lpstr>
      <vt:lpstr>periodo</vt:lpstr>
      <vt:lpstr>productividad</vt:lpstr>
      <vt:lpstr>PUBLICIDAD1</vt:lpstr>
      <vt:lpstr>RENTABILIDAD</vt:lpstr>
      <vt:lpstr>rotations</vt:lpstr>
      <vt:lpstr>solvencia</vt:lpstr>
      <vt:lpstr>versionlibre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modified xsi:type="dcterms:W3CDTF">2025-10-06T06:42:56Z</dcterms:modified>
</cp:coreProperties>
</file>